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m.leys\Desktop\ПТО\1. Сибирский ЖК\чистовая отделка\"/>
    </mc:Choice>
  </mc:AlternateContent>
  <xr:revisionPtr revIDLastSave="0" documentId="13_ncr:1_{E0FA07D7-37D1-4EA7-B108-6974E41F393D}" xr6:coauthVersionLast="47" xr6:coauthVersionMax="47" xr10:uidLastSave="{00000000-0000-0000-0000-000000000000}"/>
  <bookViews>
    <workbookView xWindow="-120" yWindow="-120" windowWidth="29040" windowHeight="15720" tabRatio="780" firstSheet="1" activeTab="1" xr2:uid="{00000000-000D-0000-FFFF-FFFF00000000}"/>
  </bookViews>
  <sheets>
    <sheet name="Лист3" sheetId="35" state="hidden" r:id="rId1"/>
    <sheet name="ВДЦ" sheetId="24" r:id="rId2"/>
    <sheet name="Лист1" sheetId="34" state="hidden" r:id="rId3"/>
    <sheet name="Лист2" sheetId="30" state="hidden" r:id="rId4"/>
    <sheet name="ВДЦ (развернутая) (2)" sheetId="27" state="hidden" r:id="rId5"/>
  </sheets>
  <definedNames>
    <definedName name="_xlnm._FilterDatabase" localSheetId="1" hidden="1">ВДЦ!$A$8:$O$52</definedName>
    <definedName name="_xlnm._FilterDatabase" localSheetId="4" hidden="1">'ВДЦ (развернутая) (2)'!$A$9:$N$749</definedName>
    <definedName name="_xlnm.Print_Area" localSheetId="1">ВДЦ!$A$1:$O$59</definedName>
  </definedNames>
  <calcPr calcId="191029" fullPrecision="0"/>
  <pivotCaches>
    <pivotCache cacheId="71" r:id="rId6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39" i="24" l="1"/>
  <c r="N39" i="24"/>
  <c r="N40" i="24" s="1"/>
  <c r="L39" i="24"/>
  <c r="L37" i="24"/>
  <c r="L38" i="24"/>
  <c r="N38" i="24" s="1"/>
  <c r="K38" i="24"/>
  <c r="N37" i="24"/>
  <c r="K37" i="24"/>
  <c r="K36" i="24"/>
  <c r="H36" i="24"/>
  <c r="M36" i="24" s="1"/>
  <c r="N36" i="24" s="1"/>
  <c r="L34" i="24"/>
  <c r="N34" i="24" s="1"/>
  <c r="K34" i="24"/>
  <c r="L33" i="24"/>
  <c r="N33" i="24" s="1"/>
  <c r="K33" i="24"/>
  <c r="K32" i="24"/>
  <c r="H32" i="24"/>
  <c r="M32" i="24" s="1"/>
  <c r="N32" i="24" s="1"/>
  <c r="L30" i="24"/>
  <c r="N30" i="24" s="1"/>
  <c r="K30" i="24"/>
  <c r="L29" i="24"/>
  <c r="N29" i="24" s="1"/>
  <c r="K29" i="24"/>
  <c r="K28" i="24"/>
  <c r="H28" i="24"/>
  <c r="M28" i="24" s="1"/>
  <c r="N28" i="24" s="1"/>
  <c r="L26" i="24"/>
  <c r="N26" i="24" s="1"/>
  <c r="K26" i="24"/>
  <c r="L25" i="24"/>
  <c r="N25" i="24" s="1"/>
  <c r="K25" i="24"/>
  <c r="K24" i="24"/>
  <c r="H24" i="24"/>
  <c r="M24" i="24" s="1"/>
  <c r="N24" i="24" s="1"/>
  <c r="L22" i="24"/>
  <c r="N22" i="24" s="1"/>
  <c r="K22" i="24"/>
  <c r="L21" i="24"/>
  <c r="N21" i="24" s="1"/>
  <c r="K21" i="24"/>
  <c r="K20" i="24"/>
  <c r="H20" i="24"/>
  <c r="M20" i="24" s="1"/>
  <c r="N20" i="24" s="1"/>
  <c r="L18" i="24"/>
  <c r="N18" i="24" s="1"/>
  <c r="K18" i="24"/>
  <c r="L17" i="24"/>
  <c r="N17" i="24" s="1"/>
  <c r="K17" i="24"/>
  <c r="K16" i="24"/>
  <c r="H16" i="24"/>
  <c r="M16" i="24" s="1"/>
  <c r="N16" i="24" s="1"/>
  <c r="K14" i="24"/>
  <c r="L14" i="24"/>
  <c r="N14" i="24" s="1"/>
  <c r="H12" i="24"/>
  <c r="L13" i="24" l="1"/>
  <c r="K13" i="24"/>
  <c r="K12" i="24"/>
  <c r="N13" i="24" l="1"/>
  <c r="M12" i="24" l="1"/>
  <c r="N12" i="24" l="1"/>
  <c r="B7" i="30"/>
  <c r="B3" i="30"/>
  <c r="B5" i="30"/>
  <c r="B4" i="30"/>
  <c r="J735" i="27"/>
  <c r="J734" i="27"/>
  <c r="J733" i="27"/>
  <c r="F733" i="27"/>
  <c r="J732" i="27"/>
  <c r="G732" i="27"/>
  <c r="L732" i="27" s="1"/>
  <c r="M732" i="27" s="1"/>
  <c r="J731" i="27"/>
  <c r="J730" i="27"/>
  <c r="J729" i="27"/>
  <c r="F729" i="27"/>
  <c r="J728" i="27"/>
  <c r="G728" i="27"/>
  <c r="J726" i="27"/>
  <c r="G726" i="27"/>
  <c r="K726" i="27" s="1"/>
  <c r="M726" i="27" s="1"/>
  <c r="J725" i="27"/>
  <c r="J724" i="27"/>
  <c r="J723" i="27"/>
  <c r="F723" i="27"/>
  <c r="J722" i="27"/>
  <c r="J721" i="27"/>
  <c r="J720" i="27"/>
  <c r="J719" i="27"/>
  <c r="J718" i="27"/>
  <c r="G718" i="27"/>
  <c r="G722" i="27" s="1"/>
  <c r="L722" i="27" s="1"/>
  <c r="M722" i="27" s="1"/>
  <c r="J716" i="27"/>
  <c r="G716" i="27"/>
  <c r="K716" i="27" s="1"/>
  <c r="M716" i="27" s="1"/>
  <c r="J715" i="27"/>
  <c r="J714" i="27"/>
  <c r="J713" i="27"/>
  <c r="F713" i="27"/>
  <c r="J712" i="27"/>
  <c r="J711" i="27"/>
  <c r="G711" i="27"/>
  <c r="K711" i="27" s="1"/>
  <c r="M711" i="27" s="1"/>
  <c r="J710" i="27"/>
  <c r="J709" i="27"/>
  <c r="J708" i="27"/>
  <c r="F708" i="27"/>
  <c r="J707" i="27"/>
  <c r="G707" i="27"/>
  <c r="L707" i="27" s="1"/>
  <c r="M707" i="27" s="1"/>
  <c r="J706" i="27"/>
  <c r="J705" i="27"/>
  <c r="G705" i="27"/>
  <c r="G706" i="27" s="1"/>
  <c r="K706" i="27" s="1"/>
  <c r="M706" i="27" s="1"/>
  <c r="J703" i="27"/>
  <c r="G703" i="27"/>
  <c r="K703" i="27" s="1"/>
  <c r="M703" i="27" s="1"/>
  <c r="J702" i="27"/>
  <c r="J701" i="27"/>
  <c r="J700" i="27"/>
  <c r="F700" i="27"/>
  <c r="J699" i="27"/>
  <c r="G699" i="27"/>
  <c r="J697" i="27"/>
  <c r="G697" i="27"/>
  <c r="K697" i="27" s="1"/>
  <c r="M697" i="27" s="1"/>
  <c r="J696" i="27"/>
  <c r="J695" i="27"/>
  <c r="J694" i="27"/>
  <c r="F694" i="27"/>
  <c r="J693" i="27"/>
  <c r="J692" i="27"/>
  <c r="J691" i="27"/>
  <c r="J690" i="27"/>
  <c r="J689" i="27"/>
  <c r="G689" i="27"/>
  <c r="G693" i="27" s="1"/>
  <c r="L693" i="27" s="1"/>
  <c r="M693" i="27" s="1"/>
  <c r="J687" i="27"/>
  <c r="G687" i="27"/>
  <c r="K687" i="27" s="1"/>
  <c r="M687" i="27" s="1"/>
  <c r="J686" i="27"/>
  <c r="J685" i="27"/>
  <c r="J684" i="27"/>
  <c r="F684" i="27"/>
  <c r="J683" i="27"/>
  <c r="J682" i="27"/>
  <c r="G682" i="27"/>
  <c r="K682" i="27" s="1"/>
  <c r="M682" i="27" s="1"/>
  <c r="J681" i="27"/>
  <c r="J680" i="27"/>
  <c r="J679" i="27"/>
  <c r="F679" i="27"/>
  <c r="J678" i="27"/>
  <c r="G678" i="27"/>
  <c r="L678" i="27" s="1"/>
  <c r="M678" i="27" s="1"/>
  <c r="J677" i="27"/>
  <c r="J676" i="27"/>
  <c r="G676" i="27"/>
  <c r="G677" i="27" s="1"/>
  <c r="K677" i="27" s="1"/>
  <c r="M677" i="27" s="1"/>
  <c r="J674" i="27"/>
  <c r="G674" i="27"/>
  <c r="K674" i="27" s="1"/>
  <c r="M674" i="27" s="1"/>
  <c r="J673" i="27"/>
  <c r="J672" i="27"/>
  <c r="J671" i="27"/>
  <c r="F671" i="27"/>
  <c r="J670" i="27"/>
  <c r="G670" i="27"/>
  <c r="G671" i="27" s="1"/>
  <c r="K671" i="27" s="1"/>
  <c r="M671" i="27" s="1"/>
  <c r="J668" i="27"/>
  <c r="G668" i="27"/>
  <c r="K668" i="27" s="1"/>
  <c r="M668" i="27" s="1"/>
  <c r="J667" i="27"/>
  <c r="J666" i="27"/>
  <c r="J665" i="27"/>
  <c r="F665" i="27"/>
  <c r="J664" i="27"/>
  <c r="J663" i="27"/>
  <c r="G663" i="27"/>
  <c r="K663" i="27" s="1"/>
  <c r="M663" i="27" s="1"/>
  <c r="J662" i="27"/>
  <c r="J661" i="27"/>
  <c r="J660" i="27"/>
  <c r="F660" i="27"/>
  <c r="J659" i="27"/>
  <c r="G659" i="27"/>
  <c r="L659" i="27" s="1"/>
  <c r="M659" i="27" s="1"/>
  <c r="J658" i="27"/>
  <c r="J657" i="27"/>
  <c r="G657" i="27"/>
  <c r="G658" i="27" s="1"/>
  <c r="K658" i="27" s="1"/>
  <c r="M658" i="27" s="1"/>
  <c r="J655" i="27"/>
  <c r="G655" i="27"/>
  <c r="K655" i="27" s="1"/>
  <c r="M655" i="27" s="1"/>
  <c r="J654" i="27"/>
  <c r="J653" i="27"/>
  <c r="J652" i="27"/>
  <c r="F652" i="27"/>
  <c r="J651" i="27"/>
  <c r="G651" i="27"/>
  <c r="J649" i="27"/>
  <c r="G649" i="27"/>
  <c r="K649" i="27" s="1"/>
  <c r="M649" i="27" s="1"/>
  <c r="J648" i="27"/>
  <c r="J647" i="27"/>
  <c r="J646" i="27"/>
  <c r="F646" i="27"/>
  <c r="J645" i="27"/>
  <c r="G645" i="27"/>
  <c r="L645" i="27" s="1"/>
  <c r="M645" i="27" s="1"/>
  <c r="J644" i="27"/>
  <c r="G644" i="27"/>
  <c r="K644" i="27" s="1"/>
  <c r="M644" i="27" s="1"/>
  <c r="J643" i="27"/>
  <c r="J642" i="27"/>
  <c r="J641" i="27"/>
  <c r="F641" i="27"/>
  <c r="J640" i="27"/>
  <c r="G640" i="27"/>
  <c r="J639" i="27"/>
  <c r="J638" i="27"/>
  <c r="G638" i="27"/>
  <c r="L638" i="27" s="1"/>
  <c r="M638" i="27" s="1"/>
  <c r="J636" i="27"/>
  <c r="G636" i="27"/>
  <c r="K636" i="27" s="1"/>
  <c r="M636" i="27" s="1"/>
  <c r="J635" i="27"/>
  <c r="J634" i="27"/>
  <c r="J633" i="27"/>
  <c r="F633" i="27"/>
  <c r="J632" i="27"/>
  <c r="G632" i="27"/>
  <c r="L632" i="27" s="1"/>
  <c r="M632" i="27" s="1"/>
  <c r="J630" i="27"/>
  <c r="G630" i="27"/>
  <c r="K630" i="27" s="1"/>
  <c r="M630" i="27" s="1"/>
  <c r="J629" i="27"/>
  <c r="J628" i="27"/>
  <c r="J627" i="27"/>
  <c r="F627" i="27"/>
  <c r="J626" i="27"/>
  <c r="G626" i="27"/>
  <c r="J625" i="27"/>
  <c r="J624" i="27"/>
  <c r="J623" i="27"/>
  <c r="J622" i="27"/>
  <c r="G622" i="27"/>
  <c r="G623" i="27" s="1"/>
  <c r="K623" i="27" s="1"/>
  <c r="M623" i="27" s="1"/>
  <c r="J620" i="27"/>
  <c r="G620" i="27"/>
  <c r="K620" i="27" s="1"/>
  <c r="M620" i="27" s="1"/>
  <c r="J619" i="27"/>
  <c r="J618" i="27"/>
  <c r="J617" i="27"/>
  <c r="F617" i="27"/>
  <c r="J616" i="27"/>
  <c r="G616" i="27"/>
  <c r="L616" i="27" s="1"/>
  <c r="M616" i="27" s="1"/>
  <c r="J615" i="27"/>
  <c r="G615" i="27"/>
  <c r="K615" i="27" s="1"/>
  <c r="M615" i="27" s="1"/>
  <c r="J614" i="27"/>
  <c r="J613" i="27"/>
  <c r="J612" i="27"/>
  <c r="F612" i="27"/>
  <c r="J611" i="27"/>
  <c r="G611" i="27"/>
  <c r="J610" i="27"/>
  <c r="J609" i="27"/>
  <c r="G609" i="27"/>
  <c r="L609" i="27" s="1"/>
  <c r="M609" i="27" s="1"/>
  <c r="J608" i="27"/>
  <c r="J607" i="27"/>
  <c r="J606" i="27"/>
  <c r="J605" i="27"/>
  <c r="G605" i="27"/>
  <c r="G607" i="27" s="1"/>
  <c r="J603" i="27"/>
  <c r="G603" i="27"/>
  <c r="K603" i="27" s="1"/>
  <c r="M603" i="27" s="1"/>
  <c r="J602" i="27"/>
  <c r="J601" i="27"/>
  <c r="J600" i="27"/>
  <c r="F600" i="27"/>
  <c r="J599" i="27"/>
  <c r="G599" i="27"/>
  <c r="L599" i="27" s="1"/>
  <c r="M599" i="27" s="1"/>
  <c r="J598" i="27"/>
  <c r="J597" i="27"/>
  <c r="G597" i="27"/>
  <c r="G598" i="27" s="1"/>
  <c r="K598" i="27" s="1"/>
  <c r="M598" i="27" s="1"/>
  <c r="J596" i="27"/>
  <c r="J595" i="27"/>
  <c r="G595" i="27"/>
  <c r="G596" i="27" s="1"/>
  <c r="K596" i="27" s="1"/>
  <c r="M596" i="27" s="1"/>
  <c r="J592" i="27"/>
  <c r="J591" i="27"/>
  <c r="J590" i="27"/>
  <c r="F590" i="27"/>
  <c r="J589" i="27"/>
  <c r="G589" i="27"/>
  <c r="J588" i="27"/>
  <c r="G588" i="27"/>
  <c r="K588" i="27" s="1"/>
  <c r="M588" i="27" s="1"/>
  <c r="J587" i="27"/>
  <c r="G587" i="27"/>
  <c r="K587" i="27" s="1"/>
  <c r="M587" i="27" s="1"/>
  <c r="J586" i="27"/>
  <c r="G586" i="27"/>
  <c r="K586" i="27" s="1"/>
  <c r="M586" i="27" s="1"/>
  <c r="F586" i="27"/>
  <c r="J585" i="27"/>
  <c r="G585" i="27"/>
  <c r="L585" i="27" s="1"/>
  <c r="M585" i="27" s="1"/>
  <c r="J583" i="27"/>
  <c r="G583" i="27"/>
  <c r="K583" i="27" s="1"/>
  <c r="M583" i="27" s="1"/>
  <c r="J582" i="27"/>
  <c r="J581" i="27"/>
  <c r="J580" i="27"/>
  <c r="F580" i="27"/>
  <c r="J579" i="27"/>
  <c r="J578" i="27"/>
  <c r="J577" i="27"/>
  <c r="J576" i="27"/>
  <c r="J575" i="27"/>
  <c r="G575" i="27"/>
  <c r="G579" i="27" s="1"/>
  <c r="J573" i="27"/>
  <c r="G573" i="27"/>
  <c r="K573" i="27" s="1"/>
  <c r="M573" i="27" s="1"/>
  <c r="J572" i="27"/>
  <c r="J571" i="27"/>
  <c r="J570" i="27"/>
  <c r="F570" i="27"/>
  <c r="J569" i="27"/>
  <c r="J568" i="27"/>
  <c r="G568" i="27"/>
  <c r="K568" i="27" s="1"/>
  <c r="M568" i="27" s="1"/>
  <c r="J567" i="27"/>
  <c r="J566" i="27"/>
  <c r="J565" i="27"/>
  <c r="F565" i="27"/>
  <c r="J564" i="27"/>
  <c r="G564" i="27"/>
  <c r="J563" i="27"/>
  <c r="J562" i="27"/>
  <c r="G562" i="27"/>
  <c r="G569" i="27" s="1"/>
  <c r="L569" i="27" s="1"/>
  <c r="M569" i="27" s="1"/>
  <c r="J560" i="27"/>
  <c r="G560" i="27"/>
  <c r="K560" i="27" s="1"/>
  <c r="M560" i="27" s="1"/>
  <c r="J559" i="27"/>
  <c r="J558" i="27"/>
  <c r="J557" i="27"/>
  <c r="F557" i="27"/>
  <c r="J556" i="27"/>
  <c r="G556" i="27"/>
  <c r="L556" i="27" s="1"/>
  <c r="M556" i="27" s="1"/>
  <c r="J554" i="27"/>
  <c r="G554" i="27"/>
  <c r="K554" i="27" s="1"/>
  <c r="M554" i="27" s="1"/>
  <c r="J553" i="27"/>
  <c r="J552" i="27"/>
  <c r="J551" i="27"/>
  <c r="F551" i="27"/>
  <c r="J550" i="27"/>
  <c r="G550" i="27"/>
  <c r="G551" i="27" s="1"/>
  <c r="K551" i="27" s="1"/>
  <c r="M551" i="27" s="1"/>
  <c r="J549" i="27"/>
  <c r="J548" i="27"/>
  <c r="J547" i="27"/>
  <c r="J546" i="27"/>
  <c r="J544" i="27"/>
  <c r="G544" i="27"/>
  <c r="K544" i="27" s="1"/>
  <c r="M544" i="27" s="1"/>
  <c r="J543" i="27"/>
  <c r="J542" i="27"/>
  <c r="J541" i="27"/>
  <c r="F541" i="27"/>
  <c r="J540" i="27"/>
  <c r="J539" i="27"/>
  <c r="G539" i="27"/>
  <c r="K539" i="27" s="1"/>
  <c r="M539" i="27" s="1"/>
  <c r="J538" i="27"/>
  <c r="J537" i="27"/>
  <c r="J536" i="27"/>
  <c r="F536" i="27"/>
  <c r="J535" i="27"/>
  <c r="G535" i="27"/>
  <c r="J534" i="27"/>
  <c r="J533" i="27"/>
  <c r="G533" i="27"/>
  <c r="G540" i="27" s="1"/>
  <c r="J531" i="27"/>
  <c r="G531" i="27"/>
  <c r="K531" i="27" s="1"/>
  <c r="M531" i="27" s="1"/>
  <c r="J530" i="27"/>
  <c r="J529" i="27"/>
  <c r="J528" i="27"/>
  <c r="F528" i="27"/>
  <c r="J527" i="27"/>
  <c r="G527" i="27"/>
  <c r="L527" i="27" s="1"/>
  <c r="M527" i="27" s="1"/>
  <c r="J525" i="27"/>
  <c r="G525" i="27"/>
  <c r="K525" i="27" s="1"/>
  <c r="M525" i="27" s="1"/>
  <c r="J524" i="27"/>
  <c r="J523" i="27"/>
  <c r="J522" i="27"/>
  <c r="F522" i="27"/>
  <c r="J521" i="27"/>
  <c r="J520" i="27"/>
  <c r="G520" i="27"/>
  <c r="K520" i="27" s="1"/>
  <c r="M520" i="27" s="1"/>
  <c r="J519" i="27"/>
  <c r="J518" i="27"/>
  <c r="J517" i="27"/>
  <c r="F517" i="27"/>
  <c r="J516" i="27"/>
  <c r="G516" i="27"/>
  <c r="L516" i="27" s="1"/>
  <c r="M516" i="27" s="1"/>
  <c r="J515" i="27"/>
  <c r="J514" i="27"/>
  <c r="G514" i="27"/>
  <c r="G515" i="27" s="1"/>
  <c r="K515" i="27" s="1"/>
  <c r="M515" i="27" s="1"/>
  <c r="J512" i="27"/>
  <c r="G512" i="27"/>
  <c r="K512" i="27" s="1"/>
  <c r="M512" i="27" s="1"/>
  <c r="J511" i="27"/>
  <c r="J510" i="27"/>
  <c r="J509" i="27"/>
  <c r="F509" i="27"/>
  <c r="J508" i="27"/>
  <c r="G508" i="27"/>
  <c r="G511" i="27" s="1"/>
  <c r="K511" i="27" s="1"/>
  <c r="M511" i="27" s="1"/>
  <c r="J506" i="27"/>
  <c r="G506" i="27"/>
  <c r="K506" i="27" s="1"/>
  <c r="M506" i="27" s="1"/>
  <c r="J505" i="27"/>
  <c r="J504" i="27"/>
  <c r="J503" i="27"/>
  <c r="F503" i="27"/>
  <c r="J502" i="27"/>
  <c r="J501" i="27"/>
  <c r="G501" i="27"/>
  <c r="K501" i="27" s="1"/>
  <c r="M501" i="27" s="1"/>
  <c r="J500" i="27"/>
  <c r="J499" i="27"/>
  <c r="J498" i="27"/>
  <c r="F498" i="27"/>
  <c r="J497" i="27"/>
  <c r="G497" i="27"/>
  <c r="G500" i="27" s="1"/>
  <c r="K500" i="27" s="1"/>
  <c r="M500" i="27" s="1"/>
  <c r="J496" i="27"/>
  <c r="J495" i="27"/>
  <c r="G495" i="27"/>
  <c r="G502" i="27" s="1"/>
  <c r="J493" i="27"/>
  <c r="G493" i="27"/>
  <c r="K493" i="27" s="1"/>
  <c r="M493" i="27" s="1"/>
  <c r="J492" i="27"/>
  <c r="J491" i="27"/>
  <c r="J490" i="27"/>
  <c r="F490" i="27"/>
  <c r="J489" i="27"/>
  <c r="G489" i="27"/>
  <c r="L489" i="27" s="1"/>
  <c r="M489" i="27" s="1"/>
  <c r="J487" i="27"/>
  <c r="G487" i="27"/>
  <c r="K487" i="27" s="1"/>
  <c r="M487" i="27" s="1"/>
  <c r="J486" i="27"/>
  <c r="J485" i="27"/>
  <c r="J484" i="27"/>
  <c r="F484" i="27"/>
  <c r="J483" i="27"/>
  <c r="J482" i="27"/>
  <c r="G482" i="27"/>
  <c r="K482" i="27" s="1"/>
  <c r="M482" i="27" s="1"/>
  <c r="J481" i="27"/>
  <c r="J480" i="27"/>
  <c r="J479" i="27"/>
  <c r="F479" i="27"/>
  <c r="J478" i="27"/>
  <c r="G478" i="27"/>
  <c r="L478" i="27" s="1"/>
  <c r="M478" i="27" s="1"/>
  <c r="J477" i="27"/>
  <c r="J476" i="27"/>
  <c r="G476" i="27"/>
  <c r="G477" i="27" s="1"/>
  <c r="K477" i="27" s="1"/>
  <c r="M477" i="27" s="1"/>
  <c r="J474" i="27"/>
  <c r="G474" i="27"/>
  <c r="K474" i="27" s="1"/>
  <c r="M474" i="27" s="1"/>
  <c r="J473" i="27"/>
  <c r="J472" i="27"/>
  <c r="J471" i="27"/>
  <c r="F471" i="27"/>
  <c r="J470" i="27"/>
  <c r="G470" i="27"/>
  <c r="G473" i="27" s="1"/>
  <c r="K473" i="27" s="1"/>
  <c r="M473" i="27" s="1"/>
  <c r="J468" i="27"/>
  <c r="G468" i="27"/>
  <c r="K468" i="27" s="1"/>
  <c r="M468" i="27" s="1"/>
  <c r="J467" i="27"/>
  <c r="J466" i="27"/>
  <c r="J465" i="27"/>
  <c r="F465" i="27"/>
  <c r="J464" i="27"/>
  <c r="J463" i="27"/>
  <c r="G463" i="27"/>
  <c r="K463" i="27" s="1"/>
  <c r="M463" i="27" s="1"/>
  <c r="J462" i="27"/>
  <c r="J461" i="27"/>
  <c r="J460" i="27"/>
  <c r="F460" i="27"/>
  <c r="J459" i="27"/>
  <c r="G459" i="27"/>
  <c r="G462" i="27" s="1"/>
  <c r="K462" i="27" s="1"/>
  <c r="M462" i="27" s="1"/>
  <c r="J458" i="27"/>
  <c r="J457" i="27"/>
  <c r="G457" i="27"/>
  <c r="G464" i="27" s="1"/>
  <c r="J455" i="27"/>
  <c r="G455" i="27"/>
  <c r="K455" i="27" s="1"/>
  <c r="M455" i="27" s="1"/>
  <c r="J454" i="27"/>
  <c r="J453" i="27"/>
  <c r="J452" i="27"/>
  <c r="F452" i="27"/>
  <c r="J451" i="27"/>
  <c r="G451" i="27"/>
  <c r="L451" i="27" s="1"/>
  <c r="M451" i="27" s="1"/>
  <c r="J449" i="27"/>
  <c r="G449" i="27"/>
  <c r="K449" i="27" s="1"/>
  <c r="M449" i="27" s="1"/>
  <c r="J448" i="27"/>
  <c r="J447" i="27"/>
  <c r="J446" i="27"/>
  <c r="F446" i="27"/>
  <c r="J445" i="27"/>
  <c r="J444" i="27"/>
  <c r="G444" i="27"/>
  <c r="K444" i="27" s="1"/>
  <c r="M444" i="27" s="1"/>
  <c r="J443" i="27"/>
  <c r="J442" i="27"/>
  <c r="J441" i="27"/>
  <c r="F441" i="27"/>
  <c r="J440" i="27"/>
  <c r="G440" i="27"/>
  <c r="L440" i="27" s="1"/>
  <c r="M440" i="27" s="1"/>
  <c r="J439" i="27"/>
  <c r="J438" i="27"/>
  <c r="G438" i="27"/>
  <c r="G439" i="27" s="1"/>
  <c r="K439" i="27" s="1"/>
  <c r="M439" i="27" s="1"/>
  <c r="J436" i="27"/>
  <c r="G436" i="27"/>
  <c r="K436" i="27" s="1"/>
  <c r="M436" i="27" s="1"/>
  <c r="J435" i="27"/>
  <c r="J434" i="27"/>
  <c r="J433" i="27"/>
  <c r="F433" i="27"/>
  <c r="J432" i="27"/>
  <c r="G432" i="27"/>
  <c r="G435" i="27" s="1"/>
  <c r="K435" i="27" s="1"/>
  <c r="M435" i="27" s="1"/>
  <c r="J430" i="27"/>
  <c r="G430" i="27"/>
  <c r="K430" i="27" s="1"/>
  <c r="M430" i="27" s="1"/>
  <c r="J429" i="27"/>
  <c r="J428" i="27"/>
  <c r="J427" i="27"/>
  <c r="F427" i="27"/>
  <c r="J426" i="27"/>
  <c r="J425" i="27"/>
  <c r="G425" i="27"/>
  <c r="K425" i="27" s="1"/>
  <c r="M425" i="27" s="1"/>
  <c r="J424" i="27"/>
  <c r="J423" i="27"/>
  <c r="J422" i="27"/>
  <c r="F422" i="27"/>
  <c r="J421" i="27"/>
  <c r="G421" i="27"/>
  <c r="G424" i="27" s="1"/>
  <c r="K424" i="27" s="1"/>
  <c r="M424" i="27" s="1"/>
  <c r="J420" i="27"/>
  <c r="J419" i="27"/>
  <c r="G419" i="27"/>
  <c r="G426" i="27" s="1"/>
  <c r="J417" i="27"/>
  <c r="G417" i="27"/>
  <c r="K417" i="27" s="1"/>
  <c r="M417" i="27" s="1"/>
  <c r="J416" i="27"/>
  <c r="J415" i="27"/>
  <c r="J414" i="27"/>
  <c r="F414" i="27"/>
  <c r="J413" i="27"/>
  <c r="G413" i="27"/>
  <c r="L413" i="27" s="1"/>
  <c r="M413" i="27" s="1"/>
  <c r="J411" i="27"/>
  <c r="G411" i="27"/>
  <c r="K411" i="27" s="1"/>
  <c r="M411" i="27" s="1"/>
  <c r="J410" i="27"/>
  <c r="J409" i="27"/>
  <c r="J408" i="27"/>
  <c r="F408" i="27"/>
  <c r="J407" i="27"/>
  <c r="J406" i="27"/>
  <c r="G406" i="27"/>
  <c r="K406" i="27" s="1"/>
  <c r="M406" i="27" s="1"/>
  <c r="J405" i="27"/>
  <c r="J404" i="27"/>
  <c r="J403" i="27"/>
  <c r="F403" i="27"/>
  <c r="J402" i="27"/>
  <c r="G402" i="27"/>
  <c r="L402" i="27" s="1"/>
  <c r="M402" i="27" s="1"/>
  <c r="J401" i="27"/>
  <c r="J400" i="27"/>
  <c r="G400" i="27"/>
  <c r="G401" i="27" s="1"/>
  <c r="K401" i="27" s="1"/>
  <c r="M401" i="27" s="1"/>
  <c r="J398" i="27"/>
  <c r="G398" i="27"/>
  <c r="K398" i="27" s="1"/>
  <c r="M398" i="27" s="1"/>
  <c r="J397" i="27"/>
  <c r="J396" i="27"/>
  <c r="J395" i="27"/>
  <c r="F395" i="27"/>
  <c r="J394" i="27"/>
  <c r="G394" i="27"/>
  <c r="G397" i="27" s="1"/>
  <c r="K397" i="27" s="1"/>
  <c r="M397" i="27" s="1"/>
  <c r="J392" i="27"/>
  <c r="G392" i="27"/>
  <c r="K392" i="27" s="1"/>
  <c r="M392" i="27" s="1"/>
  <c r="J391" i="27"/>
  <c r="J390" i="27"/>
  <c r="J389" i="27"/>
  <c r="F389" i="27"/>
  <c r="J388" i="27"/>
  <c r="J387" i="27"/>
  <c r="G387" i="27"/>
  <c r="K387" i="27" s="1"/>
  <c r="M387" i="27" s="1"/>
  <c r="J386" i="27"/>
  <c r="J385" i="27"/>
  <c r="J384" i="27"/>
  <c r="F384" i="27"/>
  <c r="J383" i="27"/>
  <c r="G383" i="27"/>
  <c r="L383" i="27" s="1"/>
  <c r="M383" i="27" s="1"/>
  <c r="J382" i="27"/>
  <c r="J381" i="27"/>
  <c r="G381" i="27"/>
  <c r="G388" i="27" s="1"/>
  <c r="J379" i="27"/>
  <c r="G379" i="27"/>
  <c r="K379" i="27" s="1"/>
  <c r="M379" i="27" s="1"/>
  <c r="J378" i="27"/>
  <c r="J377" i="27"/>
  <c r="J376" i="27"/>
  <c r="F376" i="27"/>
  <c r="J375" i="27"/>
  <c r="G375" i="27"/>
  <c r="L375" i="27" s="1"/>
  <c r="M375" i="27" s="1"/>
  <c r="J373" i="27"/>
  <c r="G373" i="27"/>
  <c r="K373" i="27" s="1"/>
  <c r="M373" i="27" s="1"/>
  <c r="J372" i="27"/>
  <c r="J371" i="27"/>
  <c r="J370" i="27"/>
  <c r="F370" i="27"/>
  <c r="J369" i="27"/>
  <c r="J368" i="27"/>
  <c r="J367" i="27"/>
  <c r="J366" i="27"/>
  <c r="J365" i="27"/>
  <c r="G365" i="27"/>
  <c r="G369" i="27" s="1"/>
  <c r="J363" i="27"/>
  <c r="G363" i="27"/>
  <c r="K363" i="27" s="1"/>
  <c r="M363" i="27" s="1"/>
  <c r="J362" i="27"/>
  <c r="J361" i="27"/>
  <c r="J360" i="27"/>
  <c r="F360" i="27"/>
  <c r="J359" i="27"/>
  <c r="G359" i="27"/>
  <c r="L359" i="27" s="1"/>
  <c r="M359" i="27" s="1"/>
  <c r="J358" i="27"/>
  <c r="G358" i="27"/>
  <c r="K358" i="27" s="1"/>
  <c r="M358" i="27" s="1"/>
  <c r="J357" i="27"/>
  <c r="J356" i="27"/>
  <c r="J355" i="27"/>
  <c r="F355" i="27"/>
  <c r="J354" i="27"/>
  <c r="G354" i="27"/>
  <c r="L354" i="27" s="1"/>
  <c r="M354" i="27" s="1"/>
  <c r="J353" i="27"/>
  <c r="J352" i="27"/>
  <c r="G352" i="27"/>
  <c r="G353" i="27" s="1"/>
  <c r="K353" i="27" s="1"/>
  <c r="M353" i="27" s="1"/>
  <c r="J351" i="27"/>
  <c r="J350" i="27"/>
  <c r="J349" i="27"/>
  <c r="J348" i="27"/>
  <c r="G348" i="27"/>
  <c r="G350" i="27" s="1"/>
  <c r="J346" i="27"/>
  <c r="G346" i="27"/>
  <c r="K346" i="27" s="1"/>
  <c r="M346" i="27" s="1"/>
  <c r="J345" i="27"/>
  <c r="J344" i="27"/>
  <c r="J343" i="27"/>
  <c r="F343" i="27"/>
  <c r="J342" i="27"/>
  <c r="G342" i="27"/>
  <c r="L342" i="27" s="1"/>
  <c r="M342" i="27" s="1"/>
  <c r="J341" i="27"/>
  <c r="J340" i="27"/>
  <c r="G340" i="27"/>
  <c r="G341" i="27" s="1"/>
  <c r="K341" i="27" s="1"/>
  <c r="M341" i="27" s="1"/>
  <c r="J339" i="27"/>
  <c r="J338" i="27"/>
  <c r="G338" i="27"/>
  <c r="G339" i="27" s="1"/>
  <c r="K339" i="27" s="1"/>
  <c r="M339" i="27" s="1"/>
  <c r="J335" i="27"/>
  <c r="J334" i="27"/>
  <c r="J333" i="27"/>
  <c r="F333" i="27"/>
  <c r="J332" i="27"/>
  <c r="G332" i="27"/>
  <c r="L332" i="27" s="1"/>
  <c r="M332" i="27" s="1"/>
  <c r="J331" i="27"/>
  <c r="J330" i="27"/>
  <c r="J329" i="27"/>
  <c r="F329" i="27"/>
  <c r="J328" i="27"/>
  <c r="G328" i="27"/>
  <c r="L328" i="27" s="1"/>
  <c r="M328" i="27" s="1"/>
  <c r="J326" i="27"/>
  <c r="G326" i="27"/>
  <c r="K326" i="27" s="1"/>
  <c r="M326" i="27" s="1"/>
  <c r="J325" i="27"/>
  <c r="J324" i="27"/>
  <c r="J323" i="27"/>
  <c r="F323" i="27"/>
  <c r="J322" i="27"/>
  <c r="J321" i="27"/>
  <c r="J320" i="27"/>
  <c r="J319" i="27"/>
  <c r="J318" i="27"/>
  <c r="G318" i="27"/>
  <c r="G322" i="27" s="1"/>
  <c r="J316" i="27"/>
  <c r="G316" i="27"/>
  <c r="K316" i="27" s="1"/>
  <c r="M316" i="27" s="1"/>
  <c r="J315" i="27"/>
  <c r="J314" i="27"/>
  <c r="J313" i="27"/>
  <c r="F313" i="27"/>
  <c r="J312" i="27"/>
  <c r="J311" i="27"/>
  <c r="G311" i="27"/>
  <c r="K311" i="27" s="1"/>
  <c r="M311" i="27" s="1"/>
  <c r="J310" i="27"/>
  <c r="J309" i="27"/>
  <c r="J308" i="27"/>
  <c r="F308" i="27"/>
  <c r="J307" i="27"/>
  <c r="G307" i="27"/>
  <c r="G310" i="27" s="1"/>
  <c r="K310" i="27" s="1"/>
  <c r="M310" i="27" s="1"/>
  <c r="J306" i="27"/>
  <c r="J305" i="27"/>
  <c r="G305" i="27"/>
  <c r="G312" i="27" s="1"/>
  <c r="J303" i="27"/>
  <c r="G303" i="27"/>
  <c r="K303" i="27" s="1"/>
  <c r="M303" i="27" s="1"/>
  <c r="J302" i="27"/>
  <c r="J301" i="27"/>
  <c r="J300" i="27"/>
  <c r="F300" i="27"/>
  <c r="J299" i="27"/>
  <c r="G299" i="27"/>
  <c r="L299" i="27" s="1"/>
  <c r="M299" i="27" s="1"/>
  <c r="J297" i="27"/>
  <c r="G297" i="27"/>
  <c r="K297" i="27" s="1"/>
  <c r="M297" i="27" s="1"/>
  <c r="J296" i="27"/>
  <c r="J295" i="27"/>
  <c r="J294" i="27"/>
  <c r="F294" i="27"/>
  <c r="J293" i="27"/>
  <c r="J292" i="27"/>
  <c r="J291" i="27"/>
  <c r="J290" i="27"/>
  <c r="J289" i="27"/>
  <c r="G289" i="27"/>
  <c r="G293" i="27" s="1"/>
  <c r="J287" i="27"/>
  <c r="G287" i="27"/>
  <c r="K287" i="27" s="1"/>
  <c r="M287" i="27" s="1"/>
  <c r="J286" i="27"/>
  <c r="J285" i="27"/>
  <c r="J284" i="27"/>
  <c r="F284" i="27"/>
  <c r="J283" i="27"/>
  <c r="J282" i="27"/>
  <c r="G282" i="27"/>
  <c r="K282" i="27" s="1"/>
  <c r="M282" i="27" s="1"/>
  <c r="J281" i="27"/>
  <c r="J280" i="27"/>
  <c r="J279" i="27"/>
  <c r="F279" i="27"/>
  <c r="J278" i="27"/>
  <c r="G278" i="27"/>
  <c r="G281" i="27" s="1"/>
  <c r="K281" i="27" s="1"/>
  <c r="M281" i="27" s="1"/>
  <c r="J277" i="27"/>
  <c r="J276" i="27"/>
  <c r="G276" i="27"/>
  <c r="G283" i="27" s="1"/>
  <c r="J274" i="27"/>
  <c r="G274" i="27"/>
  <c r="K274" i="27" s="1"/>
  <c r="M274" i="27" s="1"/>
  <c r="J273" i="27"/>
  <c r="J272" i="27"/>
  <c r="J271" i="27"/>
  <c r="F271" i="27"/>
  <c r="J270" i="27"/>
  <c r="G270" i="27"/>
  <c r="L270" i="27" s="1"/>
  <c r="M270" i="27" s="1"/>
  <c r="J268" i="27"/>
  <c r="G268" i="27"/>
  <c r="K268" i="27" s="1"/>
  <c r="M268" i="27" s="1"/>
  <c r="J267" i="27"/>
  <c r="J266" i="27"/>
  <c r="J265" i="27"/>
  <c r="F265" i="27"/>
  <c r="J264" i="27"/>
  <c r="J263" i="27"/>
  <c r="G263" i="27"/>
  <c r="K263" i="27" s="1"/>
  <c r="M263" i="27" s="1"/>
  <c r="J262" i="27"/>
  <c r="J261" i="27"/>
  <c r="J260" i="27"/>
  <c r="F260" i="27"/>
  <c r="J259" i="27"/>
  <c r="G259" i="27"/>
  <c r="L259" i="27" s="1"/>
  <c r="M259" i="27" s="1"/>
  <c r="J258" i="27"/>
  <c r="J257" i="27"/>
  <c r="G257" i="27"/>
  <c r="G258" i="27" s="1"/>
  <c r="K258" i="27" s="1"/>
  <c r="M258" i="27" s="1"/>
  <c r="J255" i="27"/>
  <c r="G255" i="27"/>
  <c r="K255" i="27" s="1"/>
  <c r="M255" i="27" s="1"/>
  <c r="J254" i="27"/>
  <c r="J253" i="27"/>
  <c r="J252" i="27"/>
  <c r="F252" i="27"/>
  <c r="J251" i="27"/>
  <c r="G251" i="27"/>
  <c r="G254" i="27" s="1"/>
  <c r="K254" i="27" s="1"/>
  <c r="M254" i="27" s="1"/>
  <c r="J249" i="27"/>
  <c r="G249" i="27"/>
  <c r="K249" i="27" s="1"/>
  <c r="M249" i="27" s="1"/>
  <c r="J248" i="27"/>
  <c r="J247" i="27"/>
  <c r="J246" i="27"/>
  <c r="F246" i="27"/>
  <c r="J245" i="27"/>
  <c r="J244" i="27"/>
  <c r="G244" i="27"/>
  <c r="K244" i="27" s="1"/>
  <c r="M244" i="27" s="1"/>
  <c r="J243" i="27"/>
  <c r="J242" i="27"/>
  <c r="J241" i="27"/>
  <c r="F241" i="27"/>
  <c r="J240" i="27"/>
  <c r="G240" i="27"/>
  <c r="G243" i="27" s="1"/>
  <c r="K243" i="27" s="1"/>
  <c r="M243" i="27" s="1"/>
  <c r="J239" i="27"/>
  <c r="J238" i="27"/>
  <c r="G238" i="27"/>
  <c r="G245" i="27" s="1"/>
  <c r="J236" i="27"/>
  <c r="G236" i="27"/>
  <c r="K236" i="27" s="1"/>
  <c r="M236" i="27" s="1"/>
  <c r="J235" i="27"/>
  <c r="J234" i="27"/>
  <c r="J233" i="27"/>
  <c r="F233" i="27"/>
  <c r="J232" i="27"/>
  <c r="G232" i="27"/>
  <c r="L232" i="27" s="1"/>
  <c r="M232" i="27" s="1"/>
  <c r="J230" i="27"/>
  <c r="G230" i="27"/>
  <c r="K230" i="27" s="1"/>
  <c r="M230" i="27" s="1"/>
  <c r="J229" i="27"/>
  <c r="J228" i="27"/>
  <c r="J227" i="27"/>
  <c r="F227" i="27"/>
  <c r="J226" i="27"/>
  <c r="G226" i="27"/>
  <c r="G229" i="27" s="1"/>
  <c r="K229" i="27" s="1"/>
  <c r="M229" i="27" s="1"/>
  <c r="J225" i="27"/>
  <c r="G225" i="27"/>
  <c r="K225" i="27" s="1"/>
  <c r="M225" i="27" s="1"/>
  <c r="J224" i="27"/>
  <c r="J223" i="27"/>
  <c r="J222" i="27"/>
  <c r="F222" i="27"/>
  <c r="J221" i="27"/>
  <c r="G221" i="27"/>
  <c r="L221" i="27" s="1"/>
  <c r="M221" i="27" s="1"/>
  <c r="J220" i="27"/>
  <c r="J219" i="27"/>
  <c r="G219" i="27"/>
  <c r="G220" i="27" s="1"/>
  <c r="K220" i="27" s="1"/>
  <c r="M220" i="27" s="1"/>
  <c r="J217" i="27"/>
  <c r="G217" i="27"/>
  <c r="K217" i="27" s="1"/>
  <c r="M217" i="27" s="1"/>
  <c r="J216" i="27"/>
  <c r="J215" i="27"/>
  <c r="J214" i="27"/>
  <c r="F214" i="27"/>
  <c r="J213" i="27"/>
  <c r="G213" i="27"/>
  <c r="G216" i="27" s="1"/>
  <c r="K216" i="27" s="1"/>
  <c r="M216" i="27" s="1"/>
  <c r="J211" i="27"/>
  <c r="G211" i="27"/>
  <c r="K211" i="27" s="1"/>
  <c r="M211" i="27" s="1"/>
  <c r="J210" i="27"/>
  <c r="J209" i="27"/>
  <c r="J208" i="27"/>
  <c r="F208" i="27"/>
  <c r="J207" i="27"/>
  <c r="J206" i="27"/>
  <c r="J205" i="27"/>
  <c r="J204" i="27"/>
  <c r="J203" i="27"/>
  <c r="G203" i="27"/>
  <c r="G207" i="27" s="1"/>
  <c r="J201" i="27"/>
  <c r="G201" i="27"/>
  <c r="K201" i="27" s="1"/>
  <c r="M201" i="27" s="1"/>
  <c r="J200" i="27"/>
  <c r="J199" i="27"/>
  <c r="J198" i="27"/>
  <c r="F198" i="27"/>
  <c r="J197" i="27"/>
  <c r="G197" i="27"/>
  <c r="G200" i="27" s="1"/>
  <c r="K200" i="27" s="1"/>
  <c r="M200" i="27" s="1"/>
  <c r="J196" i="27"/>
  <c r="G196" i="27"/>
  <c r="K196" i="27" s="1"/>
  <c r="M196" i="27" s="1"/>
  <c r="J195" i="27"/>
  <c r="J194" i="27"/>
  <c r="J193" i="27"/>
  <c r="F193" i="27"/>
  <c r="J192" i="27"/>
  <c r="G192" i="27"/>
  <c r="L192" i="27" s="1"/>
  <c r="M192" i="27" s="1"/>
  <c r="J191" i="27"/>
  <c r="J190" i="27"/>
  <c r="G190" i="27"/>
  <c r="G191" i="27" s="1"/>
  <c r="K191" i="27" s="1"/>
  <c r="M191" i="27" s="1"/>
  <c r="J189" i="27"/>
  <c r="J188" i="27"/>
  <c r="J187" i="27"/>
  <c r="J186" i="27"/>
  <c r="G186" i="27"/>
  <c r="G188" i="27" s="1"/>
  <c r="J184" i="27"/>
  <c r="G184" i="27"/>
  <c r="K184" i="27" s="1"/>
  <c r="M184" i="27" s="1"/>
  <c r="J183" i="27"/>
  <c r="J182" i="27"/>
  <c r="J181" i="27"/>
  <c r="F181" i="27"/>
  <c r="J180" i="27"/>
  <c r="G180" i="27"/>
  <c r="G183" i="27" s="1"/>
  <c r="K183" i="27" s="1"/>
  <c r="M183" i="27" s="1"/>
  <c r="J179" i="27"/>
  <c r="J178" i="27"/>
  <c r="G178" i="27"/>
  <c r="G179" i="27" s="1"/>
  <c r="K179" i="27" s="1"/>
  <c r="M179" i="27" s="1"/>
  <c r="J177" i="27"/>
  <c r="J176" i="27"/>
  <c r="G176" i="27"/>
  <c r="G177" i="27" s="1"/>
  <c r="K177" i="27" s="1"/>
  <c r="M177" i="27" s="1"/>
  <c r="J173" i="27"/>
  <c r="J172" i="27"/>
  <c r="J171" i="27"/>
  <c r="F171" i="27"/>
  <c r="J170" i="27"/>
  <c r="G170" i="27"/>
  <c r="L170" i="27" s="1"/>
  <c r="M170" i="27" s="1"/>
  <c r="J169" i="27"/>
  <c r="J168" i="27"/>
  <c r="J167" i="27"/>
  <c r="F167" i="27"/>
  <c r="J166" i="27"/>
  <c r="G166" i="27"/>
  <c r="G169" i="27" s="1"/>
  <c r="K169" i="27" s="1"/>
  <c r="M169" i="27" s="1"/>
  <c r="J164" i="27"/>
  <c r="G164" i="27"/>
  <c r="K164" i="27" s="1"/>
  <c r="M164" i="27" s="1"/>
  <c r="J163" i="27"/>
  <c r="J162" i="27"/>
  <c r="J161" i="27"/>
  <c r="F161" i="27"/>
  <c r="J160" i="27"/>
  <c r="G160" i="27"/>
  <c r="L160" i="27" s="1"/>
  <c r="M160" i="27" s="1"/>
  <c r="J159" i="27"/>
  <c r="J158" i="27"/>
  <c r="G158" i="27"/>
  <c r="G159" i="27" s="1"/>
  <c r="K159" i="27" s="1"/>
  <c r="M159" i="27" s="1"/>
  <c r="J157" i="27"/>
  <c r="J156" i="27"/>
  <c r="G156" i="27"/>
  <c r="G157" i="27" s="1"/>
  <c r="K157" i="27" s="1"/>
  <c r="M157" i="27" s="1"/>
  <c r="J154" i="27"/>
  <c r="G154" i="27"/>
  <c r="K154" i="27" s="1"/>
  <c r="M154" i="27" s="1"/>
  <c r="J153" i="27"/>
  <c r="J152" i="27"/>
  <c r="J151" i="27"/>
  <c r="F151" i="27"/>
  <c r="J150" i="27"/>
  <c r="G150" i="27"/>
  <c r="G153" i="27" s="1"/>
  <c r="K153" i="27" s="1"/>
  <c r="M153" i="27" s="1"/>
  <c r="J149" i="27"/>
  <c r="G149" i="27"/>
  <c r="K149" i="27" s="1"/>
  <c r="M149" i="27" s="1"/>
  <c r="J148" i="27"/>
  <c r="J147" i="27"/>
  <c r="J146" i="27"/>
  <c r="F146" i="27"/>
  <c r="J145" i="27"/>
  <c r="G145" i="27"/>
  <c r="L145" i="27" s="1"/>
  <c r="M145" i="27" s="1"/>
  <c r="J144" i="27"/>
  <c r="J143" i="27"/>
  <c r="G143" i="27"/>
  <c r="G144" i="27" s="1"/>
  <c r="K144" i="27" s="1"/>
  <c r="M144" i="27" s="1"/>
  <c r="J141" i="27"/>
  <c r="G141" i="27"/>
  <c r="K141" i="27" s="1"/>
  <c r="M141" i="27" s="1"/>
  <c r="J140" i="27"/>
  <c r="J139" i="27"/>
  <c r="J138" i="27"/>
  <c r="F138" i="27"/>
  <c r="J137" i="27"/>
  <c r="G137" i="27"/>
  <c r="G140" i="27" s="1"/>
  <c r="K140" i="27" s="1"/>
  <c r="M140" i="27" s="1"/>
  <c r="J135" i="27"/>
  <c r="G135" i="27"/>
  <c r="K135" i="27" s="1"/>
  <c r="M135" i="27" s="1"/>
  <c r="J134" i="27"/>
  <c r="J133" i="27"/>
  <c r="J132" i="27"/>
  <c r="F132" i="27"/>
  <c r="J131" i="27"/>
  <c r="G131" i="27"/>
  <c r="L131" i="27" s="1"/>
  <c r="M131" i="27" s="1"/>
  <c r="J130" i="27"/>
  <c r="J129" i="27"/>
  <c r="G129" i="27"/>
  <c r="G130" i="27" s="1"/>
  <c r="K130" i="27" s="1"/>
  <c r="M130" i="27" s="1"/>
  <c r="J128" i="27"/>
  <c r="J127" i="27"/>
  <c r="G127" i="27"/>
  <c r="G128" i="27" s="1"/>
  <c r="K128" i="27" s="1"/>
  <c r="M128" i="27" s="1"/>
  <c r="J125" i="27"/>
  <c r="G125" i="27"/>
  <c r="K125" i="27" s="1"/>
  <c r="M125" i="27" s="1"/>
  <c r="J124" i="27"/>
  <c r="J123" i="27"/>
  <c r="J122" i="27"/>
  <c r="F122" i="27"/>
  <c r="J121" i="27"/>
  <c r="G121" i="27"/>
  <c r="G124" i="27" s="1"/>
  <c r="K124" i="27" s="1"/>
  <c r="M124" i="27" s="1"/>
  <c r="J120" i="27"/>
  <c r="G120" i="27"/>
  <c r="K120" i="27" s="1"/>
  <c r="M120" i="27" s="1"/>
  <c r="J119" i="27"/>
  <c r="J118" i="27"/>
  <c r="J117" i="27"/>
  <c r="F117" i="27"/>
  <c r="J116" i="27"/>
  <c r="G116" i="27"/>
  <c r="L116" i="27" s="1"/>
  <c r="M116" i="27" s="1"/>
  <c r="J115" i="27"/>
  <c r="J114" i="27"/>
  <c r="G114" i="27"/>
  <c r="G115" i="27" s="1"/>
  <c r="K115" i="27" s="1"/>
  <c r="M115" i="27" s="1"/>
  <c r="J112" i="27"/>
  <c r="G112" i="27"/>
  <c r="K112" i="27" s="1"/>
  <c r="M112" i="27" s="1"/>
  <c r="J111" i="27"/>
  <c r="J110" i="27"/>
  <c r="J109" i="27"/>
  <c r="F109" i="27"/>
  <c r="J108" i="27"/>
  <c r="G108" i="27"/>
  <c r="G111" i="27" s="1"/>
  <c r="K111" i="27" s="1"/>
  <c r="M111" i="27" s="1"/>
  <c r="J106" i="27"/>
  <c r="G106" i="27"/>
  <c r="K106" i="27" s="1"/>
  <c r="M106" i="27" s="1"/>
  <c r="J105" i="27"/>
  <c r="J104" i="27"/>
  <c r="J103" i="27"/>
  <c r="F103" i="27"/>
  <c r="J102" i="27"/>
  <c r="G102" i="27"/>
  <c r="L102" i="27" s="1"/>
  <c r="M102" i="27" s="1"/>
  <c r="J101" i="27"/>
  <c r="G101" i="27"/>
  <c r="K101" i="27" s="1"/>
  <c r="M101" i="27" s="1"/>
  <c r="J100" i="27"/>
  <c r="J99" i="27"/>
  <c r="J98" i="27"/>
  <c r="F98" i="27"/>
  <c r="J97" i="27"/>
  <c r="G97" i="27"/>
  <c r="G100" i="27" s="1"/>
  <c r="K100" i="27" s="1"/>
  <c r="M100" i="27" s="1"/>
  <c r="J96" i="27"/>
  <c r="J95" i="27"/>
  <c r="G95" i="27"/>
  <c r="G96" i="27" s="1"/>
  <c r="K96" i="27" s="1"/>
  <c r="M96" i="27" s="1"/>
  <c r="J93" i="27"/>
  <c r="G93" i="27"/>
  <c r="K93" i="27" s="1"/>
  <c r="M93" i="27" s="1"/>
  <c r="J92" i="27"/>
  <c r="J91" i="27"/>
  <c r="J90" i="27"/>
  <c r="F90" i="27"/>
  <c r="J89" i="27"/>
  <c r="G89" i="27"/>
  <c r="L89" i="27" s="1"/>
  <c r="M89" i="27" s="1"/>
  <c r="J87" i="27"/>
  <c r="G87" i="27"/>
  <c r="K87" i="27" s="1"/>
  <c r="M87" i="27" s="1"/>
  <c r="J86" i="27"/>
  <c r="J85" i="27"/>
  <c r="J84" i="27"/>
  <c r="F84" i="27"/>
  <c r="J83" i="27"/>
  <c r="G83" i="27"/>
  <c r="L83" i="27" s="1"/>
  <c r="M83" i="27" s="1"/>
  <c r="J82" i="27"/>
  <c r="G82" i="27"/>
  <c r="K82" i="27" s="1"/>
  <c r="M82" i="27" s="1"/>
  <c r="J81" i="27"/>
  <c r="J80" i="27"/>
  <c r="J79" i="27"/>
  <c r="F79" i="27"/>
  <c r="J78" i="27"/>
  <c r="G78" i="27"/>
  <c r="L78" i="27" s="1"/>
  <c r="M78" i="27" s="1"/>
  <c r="J77" i="27"/>
  <c r="J76" i="27"/>
  <c r="G76" i="27"/>
  <c r="G77" i="27" s="1"/>
  <c r="K77" i="27" s="1"/>
  <c r="M77" i="27" s="1"/>
  <c r="J74" i="27"/>
  <c r="G74" i="27"/>
  <c r="K74" i="27" s="1"/>
  <c r="M74" i="27" s="1"/>
  <c r="J73" i="27"/>
  <c r="J72" i="27"/>
  <c r="J71" i="27"/>
  <c r="F71" i="27"/>
  <c r="J70" i="27"/>
  <c r="G70" i="27"/>
  <c r="L70" i="27" s="1"/>
  <c r="M70" i="27" s="1"/>
  <c r="J68" i="27"/>
  <c r="G68" i="27"/>
  <c r="K68" i="27" s="1"/>
  <c r="M68" i="27" s="1"/>
  <c r="J67" i="27"/>
  <c r="J66" i="27"/>
  <c r="J65" i="27"/>
  <c r="F65" i="27"/>
  <c r="J64" i="27"/>
  <c r="G64" i="27"/>
  <c r="L64" i="27" s="1"/>
  <c r="M64" i="27" s="1"/>
  <c r="J63" i="27"/>
  <c r="G63" i="27"/>
  <c r="K63" i="27" s="1"/>
  <c r="M63" i="27" s="1"/>
  <c r="J62" i="27"/>
  <c r="J61" i="27"/>
  <c r="J60" i="27"/>
  <c r="F60" i="27"/>
  <c r="J59" i="27"/>
  <c r="G59" i="27"/>
  <c r="L59" i="27" s="1"/>
  <c r="M59" i="27" s="1"/>
  <c r="J58" i="27"/>
  <c r="J57" i="27"/>
  <c r="G57" i="27"/>
  <c r="G58" i="27" s="1"/>
  <c r="K58" i="27" s="1"/>
  <c r="M58" i="27" s="1"/>
  <c r="J55" i="27"/>
  <c r="G55" i="27"/>
  <c r="K55" i="27" s="1"/>
  <c r="M55" i="27" s="1"/>
  <c r="J54" i="27"/>
  <c r="J53" i="27"/>
  <c r="J52" i="27"/>
  <c r="F52" i="27"/>
  <c r="J51" i="27"/>
  <c r="G51" i="27"/>
  <c r="L51" i="27" s="1"/>
  <c r="M51" i="27" s="1"/>
  <c r="J49" i="27"/>
  <c r="G49" i="27"/>
  <c r="K49" i="27" s="1"/>
  <c r="M49" i="27" s="1"/>
  <c r="J48" i="27"/>
  <c r="J47" i="27"/>
  <c r="J46" i="27"/>
  <c r="F46" i="27"/>
  <c r="J45" i="27"/>
  <c r="G45" i="27"/>
  <c r="L45" i="27" s="1"/>
  <c r="M45" i="27" s="1"/>
  <c r="J44" i="27"/>
  <c r="J43" i="27"/>
  <c r="J42" i="27"/>
  <c r="J41" i="27"/>
  <c r="G41" i="27"/>
  <c r="G43" i="27" s="1"/>
  <c r="J40" i="27"/>
  <c r="J39" i="27"/>
  <c r="G39" i="27"/>
  <c r="K39" i="27" s="1"/>
  <c r="M39" i="27" s="1"/>
  <c r="J38" i="27"/>
  <c r="J37" i="27"/>
  <c r="J36" i="27"/>
  <c r="F36" i="27"/>
  <c r="J35" i="27"/>
  <c r="G35" i="27"/>
  <c r="L35" i="27" s="1"/>
  <c r="M35" i="27" s="1"/>
  <c r="J34" i="27"/>
  <c r="G34" i="27"/>
  <c r="K34" i="27" s="1"/>
  <c r="M34" i="27" s="1"/>
  <c r="J33" i="27"/>
  <c r="J32" i="27"/>
  <c r="J31" i="27"/>
  <c r="F31" i="27"/>
  <c r="J30" i="27"/>
  <c r="G30" i="27"/>
  <c r="G33" i="27" s="1"/>
  <c r="K33" i="27" s="1"/>
  <c r="M33" i="27" s="1"/>
  <c r="J29" i="27"/>
  <c r="J28" i="27"/>
  <c r="G28" i="27"/>
  <c r="G29" i="27" s="1"/>
  <c r="K29" i="27" s="1"/>
  <c r="M29" i="27" s="1"/>
  <c r="J27" i="27"/>
  <c r="J26" i="27"/>
  <c r="J25" i="27"/>
  <c r="J24" i="27"/>
  <c r="G24" i="27"/>
  <c r="G26" i="27" s="1"/>
  <c r="J22" i="27"/>
  <c r="G22" i="27"/>
  <c r="K22" i="27" s="1"/>
  <c r="M22" i="27" s="1"/>
  <c r="J21" i="27"/>
  <c r="J20" i="27"/>
  <c r="J19" i="27"/>
  <c r="F19" i="27"/>
  <c r="J18" i="27"/>
  <c r="J17" i="27"/>
  <c r="J16" i="27"/>
  <c r="G16" i="27"/>
  <c r="G17" i="27" s="1"/>
  <c r="K17" i="27" s="1"/>
  <c r="M17" i="27" s="1"/>
  <c r="J15" i="27"/>
  <c r="J14" i="27"/>
  <c r="G14" i="27"/>
  <c r="G18" i="27" s="1"/>
  <c r="G52" i="27" l="1"/>
  <c r="K52" i="27" s="1"/>
  <c r="M52" i="27" s="1"/>
  <c r="G53" i="27"/>
  <c r="K53" i="27" s="1"/>
  <c r="M53" i="27" s="1"/>
  <c r="G54" i="27"/>
  <c r="K54" i="27" s="1"/>
  <c r="M54" i="27" s="1"/>
  <c r="G65" i="27"/>
  <c r="K65" i="27" s="1"/>
  <c r="M65" i="27" s="1"/>
  <c r="G66" i="27"/>
  <c r="K66" i="27" s="1"/>
  <c r="M66" i="27" s="1"/>
  <c r="G67" i="27"/>
  <c r="K67" i="27" s="1"/>
  <c r="M67" i="27" s="1"/>
  <c r="G79" i="27"/>
  <c r="K79" i="27" s="1"/>
  <c r="M79" i="27" s="1"/>
  <c r="G80" i="27"/>
  <c r="K80" i="27" s="1"/>
  <c r="M80" i="27" s="1"/>
  <c r="G81" i="27"/>
  <c r="K81" i="27" s="1"/>
  <c r="M81" i="27" s="1"/>
  <c r="G733" i="27"/>
  <c r="K733" i="27" s="1"/>
  <c r="M733" i="27" s="1"/>
  <c r="G355" i="27"/>
  <c r="K355" i="27" s="1"/>
  <c r="M355" i="27" s="1"/>
  <c r="G356" i="27"/>
  <c r="K356" i="27" s="1"/>
  <c r="M356" i="27" s="1"/>
  <c r="G357" i="27"/>
  <c r="K357" i="27" s="1"/>
  <c r="M357" i="27" s="1"/>
  <c r="G384" i="27"/>
  <c r="K384" i="27" s="1"/>
  <c r="M384" i="27" s="1"/>
  <c r="G385" i="27"/>
  <c r="K385" i="27" s="1"/>
  <c r="M385" i="27" s="1"/>
  <c r="G386" i="27"/>
  <c r="K386" i="27" s="1"/>
  <c r="M386" i="27" s="1"/>
  <c r="G617" i="27"/>
  <c r="K617" i="27" s="1"/>
  <c r="M617" i="27" s="1"/>
  <c r="G618" i="27"/>
  <c r="K618" i="27" s="1"/>
  <c r="M618" i="27" s="1"/>
  <c r="G619" i="27"/>
  <c r="K619" i="27" s="1"/>
  <c r="M619" i="27" s="1"/>
  <c r="G633" i="27"/>
  <c r="K633" i="27" s="1"/>
  <c r="M633" i="27" s="1"/>
  <c r="G634" i="27"/>
  <c r="K634" i="27" s="1"/>
  <c r="M634" i="27" s="1"/>
  <c r="G635" i="27"/>
  <c r="K635" i="27" s="1"/>
  <c r="M635" i="27" s="1"/>
  <c r="G679" i="27"/>
  <c r="K679" i="27" s="1"/>
  <c r="M679" i="27" s="1"/>
  <c r="G680" i="27"/>
  <c r="K680" i="27" s="1"/>
  <c r="M680" i="27" s="1"/>
  <c r="G681" i="27"/>
  <c r="K681" i="27" s="1"/>
  <c r="M681" i="27" s="1"/>
  <c r="G546" i="27"/>
  <c r="G547" i="27" s="1"/>
  <c r="K547" i="27" s="1"/>
  <c r="M547" i="27" s="1"/>
  <c r="G708" i="27"/>
  <c r="K708" i="27" s="1"/>
  <c r="M708" i="27" s="1"/>
  <c r="G709" i="27"/>
  <c r="K709" i="27" s="1"/>
  <c r="M709" i="27" s="1"/>
  <c r="G710" i="27"/>
  <c r="K710" i="27" s="1"/>
  <c r="M710" i="27" s="1"/>
  <c r="G734" i="27"/>
  <c r="K734" i="27" s="1"/>
  <c r="M734" i="27" s="1"/>
  <c r="G735" i="27"/>
  <c r="K735" i="27" s="1"/>
  <c r="M735" i="27" s="1"/>
  <c r="G639" i="27"/>
  <c r="K639" i="27" s="1"/>
  <c r="M639" i="27" s="1"/>
  <c r="G683" i="27"/>
  <c r="G685" i="27" s="1"/>
  <c r="K685" i="27" s="1"/>
  <c r="M685" i="27" s="1"/>
  <c r="G712" i="27"/>
  <c r="G715" i="27" s="1"/>
  <c r="K715" i="27" s="1"/>
  <c r="M715" i="27" s="1"/>
  <c r="G724" i="27"/>
  <c r="K724" i="27" s="1"/>
  <c r="M724" i="27" s="1"/>
  <c r="G31" i="27"/>
  <c r="K31" i="27" s="1"/>
  <c r="M31" i="27" s="1"/>
  <c r="G90" i="27"/>
  <c r="K90" i="27" s="1"/>
  <c r="M90" i="27" s="1"/>
  <c r="G91" i="27"/>
  <c r="K91" i="27" s="1"/>
  <c r="M91" i="27" s="1"/>
  <c r="G92" i="27"/>
  <c r="K92" i="27" s="1"/>
  <c r="M92" i="27" s="1"/>
  <c r="G241" i="27"/>
  <c r="K241" i="27" s="1"/>
  <c r="M241" i="27" s="1"/>
  <c r="G252" i="27"/>
  <c r="K252" i="27" s="1"/>
  <c r="M252" i="27" s="1"/>
  <c r="G308" i="27"/>
  <c r="K308" i="27" s="1"/>
  <c r="M308" i="27" s="1"/>
  <c r="G309" i="27"/>
  <c r="K309" i="27" s="1"/>
  <c r="M309" i="27" s="1"/>
  <c r="G517" i="27"/>
  <c r="K517" i="27" s="1"/>
  <c r="M517" i="27" s="1"/>
  <c r="G518" i="27"/>
  <c r="K518" i="27" s="1"/>
  <c r="M518" i="27" s="1"/>
  <c r="G519" i="27"/>
  <c r="K519" i="27" s="1"/>
  <c r="M519" i="27" s="1"/>
  <c r="G548" i="27"/>
  <c r="G549" i="27" s="1"/>
  <c r="K549" i="27" s="1"/>
  <c r="M549" i="27" s="1"/>
  <c r="G557" i="27"/>
  <c r="K557" i="27" s="1"/>
  <c r="M557" i="27" s="1"/>
  <c r="G558" i="27"/>
  <c r="K558" i="27" s="1"/>
  <c r="M558" i="27" s="1"/>
  <c r="G559" i="27"/>
  <c r="K559" i="27" s="1"/>
  <c r="M559" i="27" s="1"/>
  <c r="G600" i="27"/>
  <c r="K600" i="27" s="1"/>
  <c r="M600" i="27" s="1"/>
  <c r="G601" i="27"/>
  <c r="K601" i="27" s="1"/>
  <c r="M601" i="27" s="1"/>
  <c r="G602" i="27"/>
  <c r="K602" i="27" s="1"/>
  <c r="M602" i="27" s="1"/>
  <c r="G646" i="27"/>
  <c r="K646" i="27" s="1"/>
  <c r="M646" i="27" s="1"/>
  <c r="G647" i="27"/>
  <c r="K647" i="27" s="1"/>
  <c r="M647" i="27" s="1"/>
  <c r="G648" i="27"/>
  <c r="K648" i="27" s="1"/>
  <c r="M648" i="27" s="1"/>
  <c r="G660" i="27"/>
  <c r="K660" i="27" s="1"/>
  <c r="M660" i="27" s="1"/>
  <c r="G661" i="27"/>
  <c r="K661" i="27" s="1"/>
  <c r="M661" i="27" s="1"/>
  <c r="G662" i="27"/>
  <c r="K662" i="27" s="1"/>
  <c r="M662" i="27" s="1"/>
  <c r="G664" i="27"/>
  <c r="G667" i="27" s="1"/>
  <c r="K667" i="27" s="1"/>
  <c r="M667" i="27" s="1"/>
  <c r="G333" i="27"/>
  <c r="K333" i="27" s="1"/>
  <c r="M333" i="27" s="1"/>
  <c r="G334" i="27"/>
  <c r="K334" i="27" s="1"/>
  <c r="M334" i="27" s="1"/>
  <c r="G335" i="27"/>
  <c r="K335" i="27" s="1"/>
  <c r="M335" i="27" s="1"/>
  <c r="L18" i="27"/>
  <c r="M18" i="27" s="1"/>
  <c r="G21" i="27"/>
  <c r="K21" i="27" s="1"/>
  <c r="M21" i="27" s="1"/>
  <c r="G20" i="27"/>
  <c r="K20" i="27" s="1"/>
  <c r="M20" i="27" s="1"/>
  <c r="G19" i="27"/>
  <c r="K19" i="27" s="1"/>
  <c r="M19" i="27" s="1"/>
  <c r="G27" i="27"/>
  <c r="K27" i="27" s="1"/>
  <c r="M27" i="27" s="1"/>
  <c r="L26" i="27"/>
  <c r="M26" i="27" s="1"/>
  <c r="G44" i="27"/>
  <c r="K44" i="27" s="1"/>
  <c r="M44" i="27" s="1"/>
  <c r="L43" i="27"/>
  <c r="M43" i="27" s="1"/>
  <c r="L24" i="27"/>
  <c r="M24" i="27" s="1"/>
  <c r="G25" i="27"/>
  <c r="K25" i="27" s="1"/>
  <c r="M25" i="27" s="1"/>
  <c r="L28" i="27"/>
  <c r="M28" i="27" s="1"/>
  <c r="L30" i="27"/>
  <c r="M30" i="27" s="1"/>
  <c r="G36" i="27"/>
  <c r="K36" i="27" s="1"/>
  <c r="M36" i="27" s="1"/>
  <c r="G37" i="27"/>
  <c r="K37" i="27" s="1"/>
  <c r="M37" i="27" s="1"/>
  <c r="G38" i="27"/>
  <c r="K38" i="27" s="1"/>
  <c r="M38" i="27" s="1"/>
  <c r="G46" i="27"/>
  <c r="K46" i="27" s="1"/>
  <c r="M46" i="27" s="1"/>
  <c r="G47" i="27"/>
  <c r="K47" i="27" s="1"/>
  <c r="M47" i="27" s="1"/>
  <c r="G48" i="27"/>
  <c r="K48" i="27" s="1"/>
  <c r="M48" i="27" s="1"/>
  <c r="G60" i="27"/>
  <c r="K60" i="27" s="1"/>
  <c r="M60" i="27" s="1"/>
  <c r="G61" i="27"/>
  <c r="K61" i="27" s="1"/>
  <c r="M61" i="27" s="1"/>
  <c r="G62" i="27"/>
  <c r="K62" i="27" s="1"/>
  <c r="M62" i="27" s="1"/>
  <c r="G71" i="27"/>
  <c r="K71" i="27" s="1"/>
  <c r="M71" i="27" s="1"/>
  <c r="G72" i="27"/>
  <c r="K72" i="27" s="1"/>
  <c r="M72" i="27" s="1"/>
  <c r="G73" i="27"/>
  <c r="K73" i="27" s="1"/>
  <c r="M73" i="27" s="1"/>
  <c r="L76" i="27"/>
  <c r="M76" i="27" s="1"/>
  <c r="G84" i="27"/>
  <c r="K84" i="27" s="1"/>
  <c r="M84" i="27" s="1"/>
  <c r="G85" i="27"/>
  <c r="K85" i="27" s="1"/>
  <c r="M85" i="27" s="1"/>
  <c r="G86" i="27"/>
  <c r="K86" i="27" s="1"/>
  <c r="M86" i="27" s="1"/>
  <c r="G98" i="27"/>
  <c r="K98" i="27" s="1"/>
  <c r="M98" i="27" s="1"/>
  <c r="G99" i="27"/>
  <c r="K99" i="27" s="1"/>
  <c r="M99" i="27" s="1"/>
  <c r="L245" i="27"/>
  <c r="M245" i="27" s="1"/>
  <c r="G248" i="27"/>
  <c r="K248" i="27" s="1"/>
  <c r="M248" i="27" s="1"/>
  <c r="G247" i="27"/>
  <c r="K247" i="27" s="1"/>
  <c r="M247" i="27" s="1"/>
  <c r="G246" i="27"/>
  <c r="K246" i="27" s="1"/>
  <c r="M246" i="27" s="1"/>
  <c r="L283" i="27"/>
  <c r="M283" i="27" s="1"/>
  <c r="G286" i="27"/>
  <c r="K286" i="27" s="1"/>
  <c r="M286" i="27" s="1"/>
  <c r="G285" i="27"/>
  <c r="K285" i="27" s="1"/>
  <c r="M285" i="27" s="1"/>
  <c r="G284" i="27"/>
  <c r="K284" i="27" s="1"/>
  <c r="M284" i="27" s="1"/>
  <c r="G296" i="27"/>
  <c r="K296" i="27" s="1"/>
  <c r="M296" i="27" s="1"/>
  <c r="G295" i="27"/>
  <c r="K295" i="27" s="1"/>
  <c r="M295" i="27" s="1"/>
  <c r="G294" i="27"/>
  <c r="K294" i="27" s="1"/>
  <c r="M294" i="27" s="1"/>
  <c r="L293" i="27"/>
  <c r="M293" i="27" s="1"/>
  <c r="L312" i="27"/>
  <c r="M312" i="27" s="1"/>
  <c r="G315" i="27"/>
  <c r="K315" i="27" s="1"/>
  <c r="M315" i="27" s="1"/>
  <c r="G314" i="27"/>
  <c r="K314" i="27" s="1"/>
  <c r="M314" i="27" s="1"/>
  <c r="G313" i="27"/>
  <c r="K313" i="27" s="1"/>
  <c r="M313" i="27" s="1"/>
  <c r="G325" i="27"/>
  <c r="K325" i="27" s="1"/>
  <c r="M325" i="27" s="1"/>
  <c r="G324" i="27"/>
  <c r="K324" i="27" s="1"/>
  <c r="M324" i="27" s="1"/>
  <c r="G323" i="27"/>
  <c r="K323" i="27" s="1"/>
  <c r="M323" i="27" s="1"/>
  <c r="L322" i="27"/>
  <c r="M322" i="27" s="1"/>
  <c r="G372" i="27"/>
  <c r="K372" i="27" s="1"/>
  <c r="M372" i="27" s="1"/>
  <c r="G371" i="27"/>
  <c r="K371" i="27" s="1"/>
  <c r="M371" i="27" s="1"/>
  <c r="G370" i="27"/>
  <c r="K370" i="27" s="1"/>
  <c r="M370" i="27" s="1"/>
  <c r="L369" i="27"/>
  <c r="M369" i="27" s="1"/>
  <c r="L14" i="27"/>
  <c r="G15" i="27"/>
  <c r="K15" i="27" s="1"/>
  <c r="L16" i="27"/>
  <c r="M16" i="27" s="1"/>
  <c r="G32" i="27"/>
  <c r="K32" i="27" s="1"/>
  <c r="M32" i="27" s="1"/>
  <c r="L41" i="27"/>
  <c r="M41" i="27" s="1"/>
  <c r="G42" i="27"/>
  <c r="K42" i="27" s="1"/>
  <c r="M42" i="27" s="1"/>
  <c r="L57" i="27"/>
  <c r="M57" i="27" s="1"/>
  <c r="L95" i="27"/>
  <c r="M95" i="27" s="1"/>
  <c r="L97" i="27"/>
  <c r="M97" i="27" s="1"/>
  <c r="G189" i="27"/>
  <c r="K189" i="27" s="1"/>
  <c r="M189" i="27" s="1"/>
  <c r="L188" i="27"/>
  <c r="M188" i="27" s="1"/>
  <c r="L207" i="27"/>
  <c r="M207" i="27" s="1"/>
  <c r="G210" i="27"/>
  <c r="K210" i="27" s="1"/>
  <c r="M210" i="27" s="1"/>
  <c r="G209" i="27"/>
  <c r="K209" i="27" s="1"/>
  <c r="M209" i="27" s="1"/>
  <c r="G208" i="27"/>
  <c r="K208" i="27" s="1"/>
  <c r="M208" i="27" s="1"/>
  <c r="G351" i="27"/>
  <c r="K351" i="27" s="1"/>
  <c r="M351" i="27" s="1"/>
  <c r="L350" i="27"/>
  <c r="M350" i="27" s="1"/>
  <c r="G103" i="27"/>
  <c r="K103" i="27" s="1"/>
  <c r="M103" i="27" s="1"/>
  <c r="G104" i="27"/>
  <c r="K104" i="27" s="1"/>
  <c r="M104" i="27" s="1"/>
  <c r="G105" i="27"/>
  <c r="K105" i="27" s="1"/>
  <c r="M105" i="27" s="1"/>
  <c r="L108" i="27"/>
  <c r="M108" i="27" s="1"/>
  <c r="G117" i="27"/>
  <c r="K117" i="27" s="1"/>
  <c r="M117" i="27" s="1"/>
  <c r="G118" i="27"/>
  <c r="K118" i="27" s="1"/>
  <c r="M118" i="27" s="1"/>
  <c r="G119" i="27"/>
  <c r="K119" i="27" s="1"/>
  <c r="M119" i="27" s="1"/>
  <c r="L121" i="27"/>
  <c r="M121" i="27" s="1"/>
  <c r="G132" i="27"/>
  <c r="K132" i="27" s="1"/>
  <c r="M132" i="27" s="1"/>
  <c r="G133" i="27"/>
  <c r="K133" i="27" s="1"/>
  <c r="M133" i="27" s="1"/>
  <c r="G134" i="27"/>
  <c r="K134" i="27" s="1"/>
  <c r="M134" i="27" s="1"/>
  <c r="L137" i="27"/>
  <c r="M137" i="27" s="1"/>
  <c r="G146" i="27"/>
  <c r="K146" i="27" s="1"/>
  <c r="M146" i="27" s="1"/>
  <c r="G147" i="27"/>
  <c r="K147" i="27" s="1"/>
  <c r="M147" i="27" s="1"/>
  <c r="G148" i="27"/>
  <c r="K148" i="27" s="1"/>
  <c r="M148" i="27" s="1"/>
  <c r="L150" i="27"/>
  <c r="M150" i="27" s="1"/>
  <c r="G161" i="27"/>
  <c r="K161" i="27" s="1"/>
  <c r="M161" i="27" s="1"/>
  <c r="G162" i="27"/>
  <c r="K162" i="27" s="1"/>
  <c r="M162" i="27" s="1"/>
  <c r="G163" i="27"/>
  <c r="K163" i="27" s="1"/>
  <c r="M163" i="27" s="1"/>
  <c r="L166" i="27"/>
  <c r="M166" i="27" s="1"/>
  <c r="G171" i="27"/>
  <c r="K171" i="27" s="1"/>
  <c r="M171" i="27" s="1"/>
  <c r="G172" i="27"/>
  <c r="K172" i="27" s="1"/>
  <c r="M172" i="27" s="1"/>
  <c r="G173" i="27"/>
  <c r="K173" i="27" s="1"/>
  <c r="M173" i="27" s="1"/>
  <c r="L176" i="27"/>
  <c r="M176" i="27" s="1"/>
  <c r="L178" i="27"/>
  <c r="M178" i="27" s="1"/>
  <c r="L180" i="27"/>
  <c r="M180" i="27" s="1"/>
  <c r="G193" i="27"/>
  <c r="K193" i="27" s="1"/>
  <c r="M193" i="27" s="1"/>
  <c r="G194" i="27"/>
  <c r="K194" i="27" s="1"/>
  <c r="M194" i="27" s="1"/>
  <c r="G195" i="27"/>
  <c r="K195" i="27" s="1"/>
  <c r="M195" i="27" s="1"/>
  <c r="L197" i="27"/>
  <c r="M197" i="27" s="1"/>
  <c r="L213" i="27"/>
  <c r="M213" i="27" s="1"/>
  <c r="G222" i="27"/>
  <c r="K222" i="27" s="1"/>
  <c r="M222" i="27" s="1"/>
  <c r="G223" i="27"/>
  <c r="K223" i="27" s="1"/>
  <c r="M223" i="27" s="1"/>
  <c r="G224" i="27"/>
  <c r="K224" i="27" s="1"/>
  <c r="M224" i="27" s="1"/>
  <c r="L226" i="27"/>
  <c r="M226" i="27" s="1"/>
  <c r="G233" i="27"/>
  <c r="K233" i="27" s="1"/>
  <c r="M233" i="27" s="1"/>
  <c r="G234" i="27"/>
  <c r="K234" i="27" s="1"/>
  <c r="M234" i="27" s="1"/>
  <c r="G235" i="27"/>
  <c r="K235" i="27" s="1"/>
  <c r="M235" i="27" s="1"/>
  <c r="L238" i="27"/>
  <c r="M238" i="27" s="1"/>
  <c r="G239" i="27"/>
  <c r="K239" i="27" s="1"/>
  <c r="M239" i="27" s="1"/>
  <c r="L240" i="27"/>
  <c r="M240" i="27" s="1"/>
  <c r="L251" i="27"/>
  <c r="M251" i="27" s="1"/>
  <c r="G260" i="27"/>
  <c r="K260" i="27" s="1"/>
  <c r="M260" i="27" s="1"/>
  <c r="G261" i="27"/>
  <c r="K261" i="27" s="1"/>
  <c r="M261" i="27" s="1"/>
  <c r="G262" i="27"/>
  <c r="K262" i="27" s="1"/>
  <c r="M262" i="27" s="1"/>
  <c r="G264" i="27"/>
  <c r="G271" i="27"/>
  <c r="K271" i="27" s="1"/>
  <c r="M271" i="27" s="1"/>
  <c r="G272" i="27"/>
  <c r="K272" i="27" s="1"/>
  <c r="M272" i="27" s="1"/>
  <c r="G273" i="27"/>
  <c r="K273" i="27" s="1"/>
  <c r="M273" i="27" s="1"/>
  <c r="L276" i="27"/>
  <c r="M276" i="27" s="1"/>
  <c r="G277" i="27"/>
  <c r="K277" i="27" s="1"/>
  <c r="M277" i="27" s="1"/>
  <c r="L278" i="27"/>
  <c r="M278" i="27" s="1"/>
  <c r="L289" i="27"/>
  <c r="M289" i="27" s="1"/>
  <c r="G290" i="27"/>
  <c r="K290" i="27" s="1"/>
  <c r="M290" i="27" s="1"/>
  <c r="G291" i="27"/>
  <c r="G300" i="27"/>
  <c r="K300" i="27" s="1"/>
  <c r="M300" i="27" s="1"/>
  <c r="G301" i="27"/>
  <c r="K301" i="27" s="1"/>
  <c r="M301" i="27" s="1"/>
  <c r="G302" i="27"/>
  <c r="K302" i="27" s="1"/>
  <c r="M302" i="27" s="1"/>
  <c r="L305" i="27"/>
  <c r="M305" i="27" s="1"/>
  <c r="G306" i="27"/>
  <c r="K306" i="27" s="1"/>
  <c r="M306" i="27" s="1"/>
  <c r="L307" i="27"/>
  <c r="M307" i="27" s="1"/>
  <c r="L318" i="27"/>
  <c r="M318" i="27" s="1"/>
  <c r="G319" i="27"/>
  <c r="K319" i="27" s="1"/>
  <c r="M319" i="27" s="1"/>
  <c r="G320" i="27"/>
  <c r="G329" i="27"/>
  <c r="K329" i="27" s="1"/>
  <c r="M329" i="27" s="1"/>
  <c r="G330" i="27"/>
  <c r="K330" i="27" s="1"/>
  <c r="M330" i="27" s="1"/>
  <c r="G331" i="27"/>
  <c r="K331" i="27" s="1"/>
  <c r="M331" i="27" s="1"/>
  <c r="G343" i="27"/>
  <c r="K343" i="27" s="1"/>
  <c r="M343" i="27" s="1"/>
  <c r="G344" i="27"/>
  <c r="K344" i="27" s="1"/>
  <c r="M344" i="27" s="1"/>
  <c r="G345" i="27"/>
  <c r="K345" i="27" s="1"/>
  <c r="M345" i="27" s="1"/>
  <c r="L348" i="27"/>
  <c r="M348" i="27" s="1"/>
  <c r="G349" i="27"/>
  <c r="K349" i="27" s="1"/>
  <c r="M349" i="27" s="1"/>
  <c r="L352" i="27"/>
  <c r="M352" i="27" s="1"/>
  <c r="G360" i="27"/>
  <c r="K360" i="27" s="1"/>
  <c r="M360" i="27" s="1"/>
  <c r="G361" i="27"/>
  <c r="K361" i="27" s="1"/>
  <c r="M361" i="27" s="1"/>
  <c r="G362" i="27"/>
  <c r="K362" i="27" s="1"/>
  <c r="M362" i="27" s="1"/>
  <c r="L365" i="27"/>
  <c r="M365" i="27" s="1"/>
  <c r="G366" i="27"/>
  <c r="K366" i="27" s="1"/>
  <c r="M366" i="27" s="1"/>
  <c r="G367" i="27"/>
  <c r="G376" i="27"/>
  <c r="K376" i="27" s="1"/>
  <c r="M376" i="27" s="1"/>
  <c r="G377" i="27"/>
  <c r="K377" i="27" s="1"/>
  <c r="M377" i="27" s="1"/>
  <c r="G378" i="27"/>
  <c r="K378" i="27" s="1"/>
  <c r="M378" i="27" s="1"/>
  <c r="L388" i="27"/>
  <c r="M388" i="27" s="1"/>
  <c r="G391" i="27"/>
  <c r="K391" i="27" s="1"/>
  <c r="M391" i="27" s="1"/>
  <c r="G390" i="27"/>
  <c r="K390" i="27" s="1"/>
  <c r="M390" i="27" s="1"/>
  <c r="G389" i="27"/>
  <c r="K389" i="27" s="1"/>
  <c r="M389" i="27" s="1"/>
  <c r="L381" i="27"/>
  <c r="M381" i="27" s="1"/>
  <c r="G382" i="27"/>
  <c r="K382" i="27" s="1"/>
  <c r="M382" i="27" s="1"/>
  <c r="G109" i="27"/>
  <c r="K109" i="27" s="1"/>
  <c r="M109" i="27" s="1"/>
  <c r="G110" i="27"/>
  <c r="K110" i="27" s="1"/>
  <c r="M110" i="27" s="1"/>
  <c r="L114" i="27"/>
  <c r="M114" i="27" s="1"/>
  <c r="G122" i="27"/>
  <c r="K122" i="27" s="1"/>
  <c r="M122" i="27" s="1"/>
  <c r="G123" i="27"/>
  <c r="K123" i="27" s="1"/>
  <c r="M123" i="27" s="1"/>
  <c r="L127" i="27"/>
  <c r="M127" i="27" s="1"/>
  <c r="L129" i="27"/>
  <c r="M129" i="27" s="1"/>
  <c r="G138" i="27"/>
  <c r="K138" i="27" s="1"/>
  <c r="M138" i="27" s="1"/>
  <c r="G139" i="27"/>
  <c r="K139" i="27" s="1"/>
  <c r="M139" i="27" s="1"/>
  <c r="L143" i="27"/>
  <c r="M143" i="27" s="1"/>
  <c r="G151" i="27"/>
  <c r="K151" i="27" s="1"/>
  <c r="M151" i="27" s="1"/>
  <c r="G152" i="27"/>
  <c r="K152" i="27" s="1"/>
  <c r="M152" i="27" s="1"/>
  <c r="L156" i="27"/>
  <c r="M156" i="27" s="1"/>
  <c r="L158" i="27"/>
  <c r="M158" i="27" s="1"/>
  <c r="G167" i="27"/>
  <c r="K167" i="27" s="1"/>
  <c r="M167" i="27" s="1"/>
  <c r="G168" i="27"/>
  <c r="K168" i="27" s="1"/>
  <c r="M168" i="27" s="1"/>
  <c r="G181" i="27"/>
  <c r="K181" i="27" s="1"/>
  <c r="M181" i="27" s="1"/>
  <c r="G182" i="27"/>
  <c r="K182" i="27" s="1"/>
  <c r="M182" i="27" s="1"/>
  <c r="L186" i="27"/>
  <c r="M186" i="27" s="1"/>
  <c r="G187" i="27"/>
  <c r="K187" i="27" s="1"/>
  <c r="M187" i="27" s="1"/>
  <c r="L190" i="27"/>
  <c r="M190" i="27" s="1"/>
  <c r="G198" i="27"/>
  <c r="K198" i="27" s="1"/>
  <c r="M198" i="27" s="1"/>
  <c r="G199" i="27"/>
  <c r="K199" i="27" s="1"/>
  <c r="M199" i="27" s="1"/>
  <c r="L203" i="27"/>
  <c r="M203" i="27" s="1"/>
  <c r="G204" i="27"/>
  <c r="K204" i="27" s="1"/>
  <c r="M204" i="27" s="1"/>
  <c r="G205" i="27"/>
  <c r="G214" i="27"/>
  <c r="K214" i="27" s="1"/>
  <c r="M214" i="27" s="1"/>
  <c r="G215" i="27"/>
  <c r="K215" i="27" s="1"/>
  <c r="M215" i="27" s="1"/>
  <c r="L219" i="27"/>
  <c r="M219" i="27" s="1"/>
  <c r="G227" i="27"/>
  <c r="K227" i="27" s="1"/>
  <c r="M227" i="27" s="1"/>
  <c r="G228" i="27"/>
  <c r="K228" i="27" s="1"/>
  <c r="M228" i="27" s="1"/>
  <c r="G242" i="27"/>
  <c r="K242" i="27" s="1"/>
  <c r="M242" i="27" s="1"/>
  <c r="G253" i="27"/>
  <c r="K253" i="27" s="1"/>
  <c r="M253" i="27" s="1"/>
  <c r="L257" i="27"/>
  <c r="M257" i="27" s="1"/>
  <c r="G279" i="27"/>
  <c r="K279" i="27" s="1"/>
  <c r="M279" i="27" s="1"/>
  <c r="G280" i="27"/>
  <c r="K280" i="27" s="1"/>
  <c r="M280" i="27" s="1"/>
  <c r="L338" i="27"/>
  <c r="M338" i="27" s="1"/>
  <c r="L340" i="27"/>
  <c r="M340" i="27" s="1"/>
  <c r="L426" i="27"/>
  <c r="M426" i="27" s="1"/>
  <c r="G429" i="27"/>
  <c r="K429" i="27" s="1"/>
  <c r="M429" i="27" s="1"/>
  <c r="G428" i="27"/>
  <c r="K428" i="27" s="1"/>
  <c r="M428" i="27" s="1"/>
  <c r="G427" i="27"/>
  <c r="K427" i="27" s="1"/>
  <c r="M427" i="27" s="1"/>
  <c r="L464" i="27"/>
  <c r="M464" i="27" s="1"/>
  <c r="G467" i="27"/>
  <c r="K467" i="27" s="1"/>
  <c r="M467" i="27" s="1"/>
  <c r="G466" i="27"/>
  <c r="K466" i="27" s="1"/>
  <c r="M466" i="27" s="1"/>
  <c r="G465" i="27"/>
  <c r="K465" i="27" s="1"/>
  <c r="M465" i="27" s="1"/>
  <c r="L502" i="27"/>
  <c r="M502" i="27" s="1"/>
  <c r="G505" i="27"/>
  <c r="K505" i="27" s="1"/>
  <c r="M505" i="27" s="1"/>
  <c r="G504" i="27"/>
  <c r="K504" i="27" s="1"/>
  <c r="M504" i="27" s="1"/>
  <c r="G503" i="27"/>
  <c r="K503" i="27" s="1"/>
  <c r="M503" i="27" s="1"/>
  <c r="L394" i="27"/>
  <c r="M394" i="27" s="1"/>
  <c r="G403" i="27"/>
  <c r="K403" i="27" s="1"/>
  <c r="M403" i="27" s="1"/>
  <c r="G404" i="27"/>
  <c r="K404" i="27" s="1"/>
  <c r="M404" i="27" s="1"/>
  <c r="G405" i="27"/>
  <c r="K405" i="27" s="1"/>
  <c r="M405" i="27" s="1"/>
  <c r="G407" i="27"/>
  <c r="G414" i="27"/>
  <c r="K414" i="27" s="1"/>
  <c r="M414" i="27" s="1"/>
  <c r="G415" i="27"/>
  <c r="K415" i="27" s="1"/>
  <c r="M415" i="27" s="1"/>
  <c r="G416" i="27"/>
  <c r="K416" i="27" s="1"/>
  <c r="M416" i="27" s="1"/>
  <c r="L419" i="27"/>
  <c r="M419" i="27" s="1"/>
  <c r="G420" i="27"/>
  <c r="K420" i="27" s="1"/>
  <c r="M420" i="27" s="1"/>
  <c r="L421" i="27"/>
  <c r="M421" i="27" s="1"/>
  <c r="L432" i="27"/>
  <c r="M432" i="27" s="1"/>
  <c r="G441" i="27"/>
  <c r="K441" i="27" s="1"/>
  <c r="M441" i="27" s="1"/>
  <c r="G442" i="27"/>
  <c r="K442" i="27" s="1"/>
  <c r="M442" i="27" s="1"/>
  <c r="G443" i="27"/>
  <c r="K443" i="27" s="1"/>
  <c r="M443" i="27" s="1"/>
  <c r="G445" i="27"/>
  <c r="G452" i="27"/>
  <c r="K452" i="27" s="1"/>
  <c r="M452" i="27" s="1"/>
  <c r="G453" i="27"/>
  <c r="K453" i="27" s="1"/>
  <c r="M453" i="27" s="1"/>
  <c r="G454" i="27"/>
  <c r="K454" i="27" s="1"/>
  <c r="M454" i="27" s="1"/>
  <c r="L457" i="27"/>
  <c r="M457" i="27" s="1"/>
  <c r="G458" i="27"/>
  <c r="K458" i="27" s="1"/>
  <c r="M458" i="27" s="1"/>
  <c r="L459" i="27"/>
  <c r="M459" i="27" s="1"/>
  <c r="L470" i="27"/>
  <c r="M470" i="27" s="1"/>
  <c r="G479" i="27"/>
  <c r="K479" i="27" s="1"/>
  <c r="M479" i="27" s="1"/>
  <c r="G480" i="27"/>
  <c r="K480" i="27" s="1"/>
  <c r="M480" i="27" s="1"/>
  <c r="G481" i="27"/>
  <c r="K481" i="27" s="1"/>
  <c r="M481" i="27" s="1"/>
  <c r="G483" i="27"/>
  <c r="G490" i="27"/>
  <c r="K490" i="27" s="1"/>
  <c r="M490" i="27" s="1"/>
  <c r="G491" i="27"/>
  <c r="K491" i="27" s="1"/>
  <c r="M491" i="27" s="1"/>
  <c r="G492" i="27"/>
  <c r="K492" i="27" s="1"/>
  <c r="M492" i="27" s="1"/>
  <c r="L495" i="27"/>
  <c r="M495" i="27" s="1"/>
  <c r="G496" i="27"/>
  <c r="K496" i="27" s="1"/>
  <c r="M496" i="27" s="1"/>
  <c r="L497" i="27"/>
  <c r="M497" i="27" s="1"/>
  <c r="L508" i="27"/>
  <c r="M508" i="27" s="1"/>
  <c r="G521" i="27"/>
  <c r="G529" i="27"/>
  <c r="K529" i="27" s="1"/>
  <c r="M529" i="27" s="1"/>
  <c r="G534" i="27"/>
  <c r="K534" i="27" s="1"/>
  <c r="M534" i="27" s="1"/>
  <c r="G395" i="27"/>
  <c r="K395" i="27" s="1"/>
  <c r="M395" i="27" s="1"/>
  <c r="G396" i="27"/>
  <c r="K396" i="27" s="1"/>
  <c r="M396" i="27" s="1"/>
  <c r="L400" i="27"/>
  <c r="M400" i="27" s="1"/>
  <c r="G422" i="27"/>
  <c r="K422" i="27" s="1"/>
  <c r="M422" i="27" s="1"/>
  <c r="G423" i="27"/>
  <c r="K423" i="27" s="1"/>
  <c r="M423" i="27" s="1"/>
  <c r="G433" i="27"/>
  <c r="K433" i="27" s="1"/>
  <c r="M433" i="27" s="1"/>
  <c r="G434" i="27"/>
  <c r="K434" i="27" s="1"/>
  <c r="M434" i="27" s="1"/>
  <c r="L438" i="27"/>
  <c r="M438" i="27" s="1"/>
  <c r="G460" i="27"/>
  <c r="K460" i="27" s="1"/>
  <c r="M460" i="27" s="1"/>
  <c r="G461" i="27"/>
  <c r="K461" i="27" s="1"/>
  <c r="M461" i="27" s="1"/>
  <c r="G471" i="27"/>
  <c r="K471" i="27" s="1"/>
  <c r="M471" i="27" s="1"/>
  <c r="G472" i="27"/>
  <c r="K472" i="27" s="1"/>
  <c r="M472" i="27" s="1"/>
  <c r="L476" i="27"/>
  <c r="M476" i="27" s="1"/>
  <c r="G498" i="27"/>
  <c r="K498" i="27" s="1"/>
  <c r="M498" i="27" s="1"/>
  <c r="G499" i="27"/>
  <c r="K499" i="27" s="1"/>
  <c r="M499" i="27" s="1"/>
  <c r="G509" i="27"/>
  <c r="K509" i="27" s="1"/>
  <c r="M509" i="27" s="1"/>
  <c r="G510" i="27"/>
  <c r="K510" i="27" s="1"/>
  <c r="M510" i="27" s="1"/>
  <c r="L514" i="27"/>
  <c r="M514" i="27" s="1"/>
  <c r="G528" i="27"/>
  <c r="K528" i="27" s="1"/>
  <c r="M528" i="27" s="1"/>
  <c r="G530" i="27"/>
  <c r="K530" i="27" s="1"/>
  <c r="M530" i="27" s="1"/>
  <c r="G543" i="27"/>
  <c r="K543" i="27" s="1"/>
  <c r="M543" i="27" s="1"/>
  <c r="G542" i="27"/>
  <c r="K542" i="27" s="1"/>
  <c r="M542" i="27" s="1"/>
  <c r="G541" i="27"/>
  <c r="K541" i="27" s="1"/>
  <c r="M541" i="27" s="1"/>
  <c r="L540" i="27"/>
  <c r="M540" i="27" s="1"/>
  <c r="L533" i="27"/>
  <c r="M533" i="27" s="1"/>
  <c r="G538" i="27"/>
  <c r="K538" i="27" s="1"/>
  <c r="M538" i="27" s="1"/>
  <c r="G537" i="27"/>
  <c r="K537" i="27" s="1"/>
  <c r="M537" i="27" s="1"/>
  <c r="G536" i="27"/>
  <c r="K536" i="27" s="1"/>
  <c r="M536" i="27" s="1"/>
  <c r="L535" i="27"/>
  <c r="M535" i="27" s="1"/>
  <c r="G582" i="27"/>
  <c r="K582" i="27" s="1"/>
  <c r="M582" i="27" s="1"/>
  <c r="G581" i="27"/>
  <c r="K581" i="27" s="1"/>
  <c r="M581" i="27" s="1"/>
  <c r="G580" i="27"/>
  <c r="K580" i="27" s="1"/>
  <c r="M580" i="27" s="1"/>
  <c r="L579" i="27"/>
  <c r="M579" i="27" s="1"/>
  <c r="L607" i="27"/>
  <c r="M607" i="27" s="1"/>
  <c r="G608" i="27"/>
  <c r="K608" i="27" s="1"/>
  <c r="M608" i="27" s="1"/>
  <c r="G563" i="27"/>
  <c r="K563" i="27" s="1"/>
  <c r="M563" i="27" s="1"/>
  <c r="G571" i="27"/>
  <c r="K571" i="27" s="1"/>
  <c r="M571" i="27" s="1"/>
  <c r="G576" i="27"/>
  <c r="K576" i="27" s="1"/>
  <c r="M576" i="27" s="1"/>
  <c r="G606" i="27"/>
  <c r="K606" i="27" s="1"/>
  <c r="M606" i="27" s="1"/>
  <c r="G610" i="27"/>
  <c r="K610" i="27" s="1"/>
  <c r="M610" i="27" s="1"/>
  <c r="L622" i="27"/>
  <c r="M622" i="27" s="1"/>
  <c r="G624" i="27"/>
  <c r="G629" i="27"/>
  <c r="K629" i="27" s="1"/>
  <c r="M629" i="27" s="1"/>
  <c r="G628" i="27"/>
  <c r="K628" i="27" s="1"/>
  <c r="M628" i="27" s="1"/>
  <c r="G627" i="27"/>
  <c r="K627" i="27" s="1"/>
  <c r="M627" i="27" s="1"/>
  <c r="L626" i="27"/>
  <c r="M626" i="27" s="1"/>
  <c r="G654" i="27"/>
  <c r="K654" i="27" s="1"/>
  <c r="M654" i="27" s="1"/>
  <c r="G653" i="27"/>
  <c r="K653" i="27" s="1"/>
  <c r="M653" i="27" s="1"/>
  <c r="G652" i="27"/>
  <c r="K652" i="27" s="1"/>
  <c r="M652" i="27" s="1"/>
  <c r="L651" i="27"/>
  <c r="M651" i="27" s="1"/>
  <c r="L546" i="27"/>
  <c r="M546" i="27" s="1"/>
  <c r="G553" i="27"/>
  <c r="K553" i="27" s="1"/>
  <c r="M553" i="27" s="1"/>
  <c r="G552" i="27"/>
  <c r="K552" i="27" s="1"/>
  <c r="M552" i="27" s="1"/>
  <c r="L550" i="27"/>
  <c r="M550" i="27" s="1"/>
  <c r="L562" i="27"/>
  <c r="M562" i="27" s="1"/>
  <c r="G567" i="27"/>
  <c r="K567" i="27" s="1"/>
  <c r="M567" i="27" s="1"/>
  <c r="G566" i="27"/>
  <c r="K566" i="27" s="1"/>
  <c r="M566" i="27" s="1"/>
  <c r="G565" i="27"/>
  <c r="K565" i="27" s="1"/>
  <c r="M565" i="27" s="1"/>
  <c r="L564" i="27"/>
  <c r="M564" i="27" s="1"/>
  <c r="G570" i="27"/>
  <c r="K570" i="27" s="1"/>
  <c r="M570" i="27" s="1"/>
  <c r="G572" i="27"/>
  <c r="K572" i="27" s="1"/>
  <c r="M572" i="27" s="1"/>
  <c r="L575" i="27"/>
  <c r="M575" i="27" s="1"/>
  <c r="G577" i="27"/>
  <c r="G592" i="27"/>
  <c r="K592" i="27" s="1"/>
  <c r="M592" i="27" s="1"/>
  <c r="G591" i="27"/>
  <c r="K591" i="27" s="1"/>
  <c r="M591" i="27" s="1"/>
  <c r="G590" i="27"/>
  <c r="K590" i="27" s="1"/>
  <c r="M590" i="27" s="1"/>
  <c r="L589" i="27"/>
  <c r="M589" i="27" s="1"/>
  <c r="L605" i="27"/>
  <c r="M605" i="27" s="1"/>
  <c r="G614" i="27"/>
  <c r="K614" i="27" s="1"/>
  <c r="M614" i="27" s="1"/>
  <c r="G613" i="27"/>
  <c r="K613" i="27" s="1"/>
  <c r="M613" i="27" s="1"/>
  <c r="G612" i="27"/>
  <c r="K612" i="27" s="1"/>
  <c r="M612" i="27" s="1"/>
  <c r="L611" i="27"/>
  <c r="M611" i="27" s="1"/>
  <c r="G643" i="27"/>
  <c r="K643" i="27" s="1"/>
  <c r="M643" i="27" s="1"/>
  <c r="G642" i="27"/>
  <c r="K642" i="27" s="1"/>
  <c r="M642" i="27" s="1"/>
  <c r="G641" i="27"/>
  <c r="K641" i="27" s="1"/>
  <c r="M641" i="27" s="1"/>
  <c r="L640" i="27"/>
  <c r="M640" i="27" s="1"/>
  <c r="L664" i="27"/>
  <c r="M664" i="27" s="1"/>
  <c r="G694" i="27"/>
  <c r="K694" i="27" s="1"/>
  <c r="M694" i="27" s="1"/>
  <c r="G696" i="27"/>
  <c r="K696" i="27" s="1"/>
  <c r="M696" i="27" s="1"/>
  <c r="G702" i="27"/>
  <c r="K702" i="27" s="1"/>
  <c r="M702" i="27" s="1"/>
  <c r="G701" i="27"/>
  <c r="K701" i="27" s="1"/>
  <c r="M701" i="27" s="1"/>
  <c r="G700" i="27"/>
  <c r="K700" i="27" s="1"/>
  <c r="M700" i="27" s="1"/>
  <c r="L699" i="27"/>
  <c r="M699" i="27" s="1"/>
  <c r="G714" i="27"/>
  <c r="K714" i="27" s="1"/>
  <c r="M714" i="27" s="1"/>
  <c r="L712" i="27"/>
  <c r="M712" i="27" s="1"/>
  <c r="L595" i="27"/>
  <c r="M595" i="27" s="1"/>
  <c r="L597" i="27"/>
  <c r="M597" i="27" s="1"/>
  <c r="L657" i="27"/>
  <c r="M657" i="27" s="1"/>
  <c r="G665" i="27"/>
  <c r="K665" i="27" s="1"/>
  <c r="M665" i="27" s="1"/>
  <c r="G673" i="27"/>
  <c r="K673" i="27" s="1"/>
  <c r="M673" i="27" s="1"/>
  <c r="G672" i="27"/>
  <c r="K672" i="27" s="1"/>
  <c r="M672" i="27" s="1"/>
  <c r="L670" i="27"/>
  <c r="M670" i="27" s="1"/>
  <c r="G686" i="27"/>
  <c r="K686" i="27" s="1"/>
  <c r="M686" i="27" s="1"/>
  <c r="G695" i="27"/>
  <c r="K695" i="27" s="1"/>
  <c r="M695" i="27" s="1"/>
  <c r="G723" i="27"/>
  <c r="K723" i="27" s="1"/>
  <c r="M723" i="27" s="1"/>
  <c r="G725" i="27"/>
  <c r="K725" i="27" s="1"/>
  <c r="M725" i="27" s="1"/>
  <c r="G731" i="27"/>
  <c r="K731" i="27" s="1"/>
  <c r="M731" i="27" s="1"/>
  <c r="G730" i="27"/>
  <c r="K730" i="27" s="1"/>
  <c r="M730" i="27" s="1"/>
  <c r="G729" i="27"/>
  <c r="K729" i="27" s="1"/>
  <c r="M729" i="27" s="1"/>
  <c r="L728" i="27"/>
  <c r="M728" i="27" s="1"/>
  <c r="L676" i="27"/>
  <c r="M676" i="27" s="1"/>
  <c r="L689" i="27"/>
  <c r="M689" i="27" s="1"/>
  <c r="G690" i="27"/>
  <c r="K690" i="27" s="1"/>
  <c r="M690" i="27" s="1"/>
  <c r="G691" i="27"/>
  <c r="L705" i="27"/>
  <c r="M705" i="27" s="1"/>
  <c r="L718" i="27"/>
  <c r="M718" i="27" s="1"/>
  <c r="G719" i="27"/>
  <c r="K719" i="27" s="1"/>
  <c r="M719" i="27" s="1"/>
  <c r="G720" i="27"/>
  <c r="G666" i="27" l="1"/>
  <c r="K666" i="27" s="1"/>
  <c r="M666" i="27" s="1"/>
  <c r="G713" i="27"/>
  <c r="K713" i="27" s="1"/>
  <c r="M713" i="27" s="1"/>
  <c r="G684" i="27"/>
  <c r="K684" i="27" s="1"/>
  <c r="M684" i="27" s="1"/>
  <c r="L683" i="27"/>
  <c r="M683" i="27" s="1"/>
  <c r="L548" i="27"/>
  <c r="M548" i="27" s="1"/>
  <c r="L577" i="27"/>
  <c r="M577" i="27" s="1"/>
  <c r="G578" i="27"/>
  <c r="K578" i="27" s="1"/>
  <c r="M578" i="27" s="1"/>
  <c r="G625" i="27"/>
  <c r="K625" i="27" s="1"/>
  <c r="M625" i="27" s="1"/>
  <c r="L624" i="27"/>
  <c r="M624" i="27" s="1"/>
  <c r="G524" i="27"/>
  <c r="K524" i="27" s="1"/>
  <c r="M524" i="27" s="1"/>
  <c r="G523" i="27"/>
  <c r="K523" i="27" s="1"/>
  <c r="M523" i="27" s="1"/>
  <c r="G522" i="27"/>
  <c r="K522" i="27" s="1"/>
  <c r="M522" i="27" s="1"/>
  <c r="L521" i="27"/>
  <c r="M521" i="27" s="1"/>
  <c r="G486" i="27"/>
  <c r="K486" i="27" s="1"/>
  <c r="M486" i="27" s="1"/>
  <c r="G485" i="27"/>
  <c r="K485" i="27" s="1"/>
  <c r="M485" i="27" s="1"/>
  <c r="G484" i="27"/>
  <c r="K484" i="27" s="1"/>
  <c r="M484" i="27" s="1"/>
  <c r="L483" i="27"/>
  <c r="M483" i="27" s="1"/>
  <c r="G410" i="27"/>
  <c r="K410" i="27" s="1"/>
  <c r="M410" i="27" s="1"/>
  <c r="G409" i="27"/>
  <c r="K409" i="27" s="1"/>
  <c r="M409" i="27" s="1"/>
  <c r="G408" i="27"/>
  <c r="K408" i="27" s="1"/>
  <c r="M408" i="27" s="1"/>
  <c r="L407" i="27"/>
  <c r="M407" i="27" s="1"/>
  <c r="G368" i="27"/>
  <c r="K368" i="27" s="1"/>
  <c r="M368" i="27" s="1"/>
  <c r="L367" i="27"/>
  <c r="M367" i="27" s="1"/>
  <c r="G292" i="27"/>
  <c r="K292" i="27" s="1"/>
  <c r="M292" i="27" s="1"/>
  <c r="L291" i="27"/>
  <c r="M291" i="27" s="1"/>
  <c r="M15" i="27"/>
  <c r="G721" i="27"/>
  <c r="K721" i="27" s="1"/>
  <c r="M721" i="27" s="1"/>
  <c r="L720" i="27"/>
  <c r="M720" i="27" s="1"/>
  <c r="G692" i="27"/>
  <c r="K692" i="27" s="1"/>
  <c r="M692" i="27" s="1"/>
  <c r="L691" i="27"/>
  <c r="M691" i="27" s="1"/>
  <c r="G448" i="27"/>
  <c r="K448" i="27" s="1"/>
  <c r="M448" i="27" s="1"/>
  <c r="G447" i="27"/>
  <c r="K447" i="27" s="1"/>
  <c r="M447" i="27" s="1"/>
  <c r="G446" i="27"/>
  <c r="K446" i="27" s="1"/>
  <c r="M446" i="27" s="1"/>
  <c r="L445" i="27"/>
  <c r="M445" i="27" s="1"/>
  <c r="G206" i="27"/>
  <c r="K206" i="27" s="1"/>
  <c r="M206" i="27" s="1"/>
  <c r="L205" i="27"/>
  <c r="M205" i="27" s="1"/>
  <c r="G321" i="27"/>
  <c r="K321" i="27" s="1"/>
  <c r="M321" i="27" s="1"/>
  <c r="L320" i="27"/>
  <c r="M320" i="27" s="1"/>
  <c r="G267" i="27"/>
  <c r="K267" i="27" s="1"/>
  <c r="M267" i="27" s="1"/>
  <c r="G266" i="27"/>
  <c r="K266" i="27" s="1"/>
  <c r="M266" i="27" s="1"/>
  <c r="G265" i="27"/>
  <c r="K265" i="27" s="1"/>
  <c r="M265" i="27" s="1"/>
  <c r="L264" i="27"/>
  <c r="M264" i="27" s="1"/>
  <c r="L736" i="27"/>
  <c r="M14" i="27"/>
  <c r="K736" i="27" l="1"/>
  <c r="M736" i="27" s="1"/>
  <c r="M737" i="27" s="1"/>
</calcChain>
</file>

<file path=xl/sharedStrings.xml><?xml version="1.0" encoding="utf-8"?>
<sst xmlns="http://schemas.openxmlformats.org/spreadsheetml/2006/main" count="2203" uniqueCount="246">
  <si>
    <t>номер п/п</t>
  </si>
  <si>
    <t>Наименование  затрат</t>
  </si>
  <si>
    <t>Ед. изм.</t>
  </si>
  <si>
    <t>Кол-во</t>
  </si>
  <si>
    <t>Материалы/ оборудование</t>
  </si>
  <si>
    <t>Квалификационная и контактная информация</t>
  </si>
  <si>
    <t>Наличие авансирования</t>
  </si>
  <si>
    <t>Готовность приступить к работе по уведомлению</t>
  </si>
  <si>
    <t>Срок исполнения предмета тендера</t>
  </si>
  <si>
    <t>Информация о посещении объекта (были/не были), вопросы по результатам посещения</t>
  </si>
  <si>
    <t>Готовность подписать договор в редакции Заказчика</t>
  </si>
  <si>
    <t>Наличие СРО</t>
  </si>
  <si>
    <t>Дата регистрации компании</t>
  </si>
  <si>
    <t>Генеральный директор : Ф.И.О. полностью, тел., e-mail</t>
  </si>
  <si>
    <t>Контактное лицо: Ф.И.О. полностью, тел., e-mail</t>
  </si>
  <si>
    <t>Стоимость, руб. в т.ч. НДС</t>
  </si>
  <si>
    <t>Общая стоимость,
руб. в т.ч. НДС</t>
  </si>
  <si>
    <t>Опыт работы</t>
  </si>
  <si>
    <t>Общая стоимость работ</t>
  </si>
  <si>
    <t>e-mail</t>
  </si>
  <si>
    <t>Цена, руб. в т.ч.  НДС</t>
  </si>
  <si>
    <t>Цена, руб.в т.ч  НДС</t>
  </si>
  <si>
    <t>в т.ч. НДС 20%</t>
  </si>
  <si>
    <t>Наименование организации ИНН</t>
  </si>
  <si>
    <t xml:space="preserve">Коммерческое предложение </t>
  </si>
  <si>
    <t>___________________________________ /_____________/</t>
  </si>
  <si>
    <t>*</t>
  </si>
  <si>
    <t>* в случае применения УСН стоимость материалов указывается с НДС, стоимость работ без НДС</t>
  </si>
  <si>
    <t>к Приказу №____ от _____</t>
  </si>
  <si>
    <t xml:space="preserve">Приложение №3 </t>
  </si>
  <si>
    <t>Коэф. Расхода</t>
  </si>
  <si>
    <t>Код</t>
  </si>
  <si>
    <t>Примечание</t>
  </si>
  <si>
    <t>м2</t>
  </si>
  <si>
    <t>л</t>
  </si>
  <si>
    <t>Черновая отделка пола. МОП. 1 этаж.</t>
  </si>
  <si>
    <t>м3</t>
  </si>
  <si>
    <t>кг</t>
  </si>
  <si>
    <t>Устройство стяжки ц/п толщиной 30мм</t>
  </si>
  <si>
    <t>Черновая отделка пола. МОП. 2 этаж.</t>
  </si>
  <si>
    <t>м.п.</t>
  </si>
  <si>
    <t>Песок</t>
  </si>
  <si>
    <t>Цемент</t>
  </si>
  <si>
    <t>т</t>
  </si>
  <si>
    <t>Устройство стяжки ц/п толщиной 80мм</t>
  </si>
  <si>
    <t>Черновая отделка пола. Квартиры. 2 этаж.</t>
  </si>
  <si>
    <t>Укладка рулонного звуко-гидроизоляционного материала</t>
  </si>
  <si>
    <t>Черновая отделка пола. Подвал.</t>
  </si>
  <si>
    <t>Устройство стяжки ц/п толщиной 60мм</t>
  </si>
  <si>
    <t>* в случае применения УСН не указывается</t>
  </si>
  <si>
    <t>СМР</t>
  </si>
  <si>
    <r>
      <t xml:space="preserve">на выполнение комплекса работ по </t>
    </r>
    <r>
      <rPr>
        <i/>
        <sz val="12"/>
        <rFont val="Times New Roman"/>
        <family val="1"/>
        <charset val="204"/>
      </rPr>
      <t>Черновой отделке</t>
    </r>
  </si>
  <si>
    <t>примечание 2</t>
  </si>
  <si>
    <t>Обеспыливание поверхности пола</t>
  </si>
  <si>
    <t>Пропитка для бетонных оснований</t>
  </si>
  <si>
    <t>Устройство обмазочной гидроизоляции пола  с заведением на стены на 300мм в один слой</t>
  </si>
  <si>
    <t>Обмазочная гидроизоляция Технониколь №24</t>
  </si>
  <si>
    <t>материал подрядчика</t>
  </si>
  <si>
    <t>Черновая отделка пола. Нежилое помещение. 1 этаж.</t>
  </si>
  <si>
    <t>Черновая отделка пола. Лестничные клетки.</t>
  </si>
  <si>
    <r>
      <rPr>
        <b/>
        <sz val="10"/>
        <rFont val="Times New Roman"/>
        <family val="1"/>
        <charset val="204"/>
      </rPr>
      <t xml:space="preserve">Примечание: </t>
    </r>
    <r>
      <rPr>
        <sz val="10"/>
        <rFont val="Times New Roman"/>
        <family val="1"/>
        <charset val="204"/>
      </rPr>
      <t xml:space="preserve"> Допускается замена оборудования и материалов, указанных в данной спецификации, на аналогичные по характеристикам и выполняемым функциям, имеющих необхобимые сертификаты. Замену отразить в примечании 2.</t>
    </r>
  </si>
  <si>
    <r>
      <rPr>
        <sz val="12"/>
        <rFont val="Times New Roman"/>
        <family val="1"/>
        <charset val="204"/>
      </rPr>
      <t>на объекте:</t>
    </r>
    <r>
      <rPr>
        <b/>
        <sz val="12"/>
        <rFont val="Times New Roman"/>
        <family val="1"/>
        <charset val="204"/>
      </rPr>
      <t xml:space="preserve"> "Многоквартирный жилой дом с подземной автостоянкой, расположенный  в квартале улиц 
Т. Кармацкого-Е. Войнова в г. Тюмени. 1 этап"  ГП-1.1</t>
    </r>
  </si>
  <si>
    <t xml:space="preserve">Волокно строительное микроармирующее </t>
  </si>
  <si>
    <t>Лента для пола 100*8мм.</t>
  </si>
  <si>
    <t>Виброшумоизоляция 6*1300мм*50м.</t>
  </si>
  <si>
    <t>Устройство пенополистерола 80мм</t>
  </si>
  <si>
    <t>Экструдированный пенополистирол ТЕХНОНИКОЛЬ CARBON PROF</t>
  </si>
  <si>
    <t>Устройство гидроизоляции</t>
  </si>
  <si>
    <t>Полиэтиленовая пленка</t>
  </si>
  <si>
    <t>Раздел 1. Черновая отделка пола. Секция 1</t>
  </si>
  <si>
    <t>Устройство стяжки ц/п толщиной 40мм</t>
  </si>
  <si>
    <t>Устройство пенополистерола 40мм</t>
  </si>
  <si>
    <t>Черновая отделка пола. МОП. 3-4 этажи.</t>
  </si>
  <si>
    <t>Черновая отделка пола. Квартиры. 3-4 этажи.</t>
  </si>
  <si>
    <t>Черновая отделка пола. Квартиры. 5-7 этажи.</t>
  </si>
  <si>
    <t>Черновая отделка пола. МОП. 5-7 этажи.</t>
  </si>
  <si>
    <t>Черновая отделка пола. МОП. 8 этаж.</t>
  </si>
  <si>
    <t>Черновая отделка пола. Квартиры. 8 этаж.</t>
  </si>
  <si>
    <t>Черновая отделка пола. Балконы. 8 этаж.</t>
  </si>
  <si>
    <t>Мастика битумная</t>
  </si>
  <si>
    <t>Гидроизоляция мастикой в 2 слоя</t>
  </si>
  <si>
    <t>Устройство пенополистерола 200мм</t>
  </si>
  <si>
    <t>Устройство уклонообразующей стяжки ц/п толщиной 40-90мм</t>
  </si>
  <si>
    <t>Черновая отделка пола. МОП. 9 этаж.</t>
  </si>
  <si>
    <t>Черновая отделка пола. Квартиры. 9 этаж.</t>
  </si>
  <si>
    <t>Черновая отделка пола. Балконы. 9 этаж.</t>
  </si>
  <si>
    <t>Устройство стяжки ц/п толщиной 20мм</t>
  </si>
  <si>
    <t>Раздел 3. Черновая отделка пола. Секция 3</t>
  </si>
  <si>
    <t>Черновая отделка пола. МОП. 3 этаж.</t>
  </si>
  <si>
    <t>Черновая отделка пола. Квартиры. 3 этаж.</t>
  </si>
  <si>
    <t>Черновая отделка пола. МОП. 4-7 этажи.</t>
  </si>
  <si>
    <t>Черновая отделка пола. Квартиры. 4-7 этажи.</t>
  </si>
  <si>
    <t>Черновая отделка пола. МОП. 8-10 этажи.</t>
  </si>
  <si>
    <t>Черновая отделка пола. Квартиры. 8-10 этажи.</t>
  </si>
  <si>
    <t>Черновая отделка пола. МОП. 11-13 этажи.</t>
  </si>
  <si>
    <t>Черновая отделка пола. Квартиры. 11-13 этажи.</t>
  </si>
  <si>
    <t>Черновая отделка пола. Квартиры. 14 этаж.</t>
  </si>
  <si>
    <t>Черновая отделка пола. МОП. 14 этаж.</t>
  </si>
  <si>
    <t>Черновая отделка пола. МОП. 15-16 этажи.</t>
  </si>
  <si>
    <t>Черновая отделка пола. Квартиры. 15-16 этажи.</t>
  </si>
  <si>
    <t>Черновая отделка пола. МОП. 17-23 этажи.</t>
  </si>
  <si>
    <t>Черновая отделка пола. Квартиры. 17-23 этажи.</t>
  </si>
  <si>
    <t>Черновая отделка пола. Квартиры. 24 этаж.</t>
  </si>
  <si>
    <t>Черновая отделка пола. МОП. 24 этаж.</t>
  </si>
  <si>
    <t>Черновая отделка пола. МОП. 25 этаж.</t>
  </si>
  <si>
    <t>Черновая отделка пола. Квартиры. 25 этаж.</t>
  </si>
  <si>
    <t>Раздел 1. Черновая отделка пола. Секция 2</t>
  </si>
  <si>
    <t>Черновая отделка пола. Балконы. 24 этаж.</t>
  </si>
  <si>
    <t>Устройство обмазочной гидроизоляции пола  с заведением на стены на 300мм в два слой</t>
  </si>
  <si>
    <t>Черновая отделка пола. Балконы. 25 этаж.</t>
  </si>
  <si>
    <t>Черновая отделка пола. МОП. 3-7 этажи.</t>
  </si>
  <si>
    <t>Черновая отделка пола. Квартиры. 3-7 этажи.</t>
  </si>
  <si>
    <t>Черновая отделка пола. МОП. 8-12 этажи.</t>
  </si>
  <si>
    <t>Черновая отделка пола. МОП. 13 этаж.</t>
  </si>
  <si>
    <t>Черновая отделка пола. Квартиры. 13 этаж.</t>
  </si>
  <si>
    <t>Раздел 3. Черновая отделка пола. Секция 4</t>
  </si>
  <si>
    <t>Черновая отделка пола. Квартиры. 8-12 этажи.</t>
  </si>
  <si>
    <t>Черновая отделка пола. Балконы. 13 этаж.</t>
  </si>
  <si>
    <t>Черновая отделка пола. Балконы. 14 этаж.</t>
  </si>
  <si>
    <t>Черновая отделка пола. МОП. 3-8 этажи.</t>
  </si>
  <si>
    <t>Черновая отделка пола. Квартиры. 3-8 этажи.</t>
  </si>
  <si>
    <t>Черновая отделка пола. МОП. 10 этаж.</t>
  </si>
  <si>
    <t>Черновая отделка пола. Квартиры. 10 этаж.</t>
  </si>
  <si>
    <t>Черновая отделка пола. Балконы. 10 этаж.</t>
  </si>
  <si>
    <t>Общий итог</t>
  </si>
  <si>
    <t>шт</t>
  </si>
  <si>
    <t>1.1</t>
  </si>
  <si>
    <t>2.1</t>
  </si>
  <si>
    <t>2.1.1</t>
  </si>
  <si>
    <t xml:space="preserve">Кол-во деревьев на геопластике </t>
  </si>
  <si>
    <t>Номер по спецификации</t>
  </si>
  <si>
    <t xml:space="preserve">Устройство мульчирующего покрытия </t>
  </si>
  <si>
    <t>Посадка деревьев с комом земли размером 1х1х0,6</t>
  </si>
  <si>
    <t>1.1.1</t>
  </si>
  <si>
    <t>Посадка деревьев с комом земли размером 1,1х1,1х0,6</t>
  </si>
  <si>
    <t>договорная цена</t>
  </si>
  <si>
    <t>Посадка кустарников с комом земли 0,3х0,3</t>
  </si>
  <si>
    <t>Посадка кустарников с комом земли 0,8х0,5</t>
  </si>
  <si>
    <t>Посадка кустарников с комом земли 0,5х0,3</t>
  </si>
  <si>
    <t>Посадка кустарников с комом земли 0,2х0,2</t>
  </si>
  <si>
    <t>Посадка лиан с комом земли 0,2х0,2</t>
  </si>
  <si>
    <t>Посадка лиан с комом земли 0,3х0,3</t>
  </si>
  <si>
    <t>Мульча из коры лиственных пород, средняя фракция 3-6 см</t>
  </si>
  <si>
    <t>Вейник остроцветковый Карл Фостер (Calamagrostis × acutiflora 'Karl Foerster')</t>
  </si>
  <si>
    <t>Луговик дернистый Голдтау (Deschampsia cespitosa `Goldtau`)</t>
  </si>
  <si>
    <t>Барвинок малый (Vinca minor)</t>
  </si>
  <si>
    <t>Плодородный грунт: средний суглинок 70%, песок 20%, торф 10%</t>
  </si>
  <si>
    <t>Газон теневыносливый (семена) - 20%- Овсяница красная, 35%- Овсяница красная, 35%- Овсяница овечья, 10%- Мятлик обыкновенный</t>
  </si>
  <si>
    <t>Низкорослый газон(семена) - 85% — Овсяница красная Диппер, 10% — Мятлик луговой Баримпала, 5% — Клевер белый ползучий Лифлекс</t>
  </si>
  <si>
    <t xml:space="preserve">Устройство покрытия из газонной решетки на грунтовом основании с учетом пожарной техники </t>
  </si>
  <si>
    <t xml:space="preserve">Газонная решетка пластиковая ECORASTER E50 330х330х50 черная </t>
  </si>
  <si>
    <t xml:space="preserve">Подвозка и насыпка плодородного грунта с разравниванием и уплотнением на участках озеленения </t>
  </si>
  <si>
    <t>в т.ч. НДС 22%</t>
  </si>
  <si>
    <t xml:space="preserve">Посадка многолетних цветников </t>
  </si>
  <si>
    <t>Посадка многолетних злаковых растении</t>
  </si>
  <si>
    <t xml:space="preserve">Допускается замена оборудования и материалов, указанных в данной спецификации, на аналогичные по характеристикам и выполняемым функциям, имеющих необходимые сертификаты. 
Замену отразить в поле примечание ниже. </t>
  </si>
  <si>
    <t>Расходные и вспомогательные материалы, а также крепеж включены в стоимость работ.</t>
  </si>
  <si>
    <t>Устройство покрытия из посевного газона на грунтовом основании (включая полив и укатку газона)</t>
  </si>
  <si>
    <t>компл.</t>
  </si>
  <si>
    <t>Ива "Буллата", WRB90</t>
  </si>
  <si>
    <t>Девичий виноград пятилисточковый (Parthenocíssus quinquefolia), C3</t>
  </si>
  <si>
    <t>Жимолость Каприфоль (Lonícera caprifólium), WRB50</t>
  </si>
  <si>
    <t>Жимолость татарская Арнольд Ред (Lonicera tatarica Arnold Red), WRB80</t>
  </si>
  <si>
    <t>Клен татарский, Mst (Ácer tatáricum), WRB70</t>
  </si>
  <si>
    <t>Сосна горная Муго (Pinus mugo Mughus), WRB50</t>
  </si>
  <si>
    <t>Микробиота перекрестнопарная (Microbióta decussáta), WRB50</t>
  </si>
  <si>
    <t>Спирея серая "Грефшейм" (Spiraea cinerea 'Grefsheim'), C5</t>
  </si>
  <si>
    <t>Рябинник рябинолистный (Sorbaria sorbifolia), C5</t>
  </si>
  <si>
    <t>Ива пурупурная Нана (Salix purpurea "Nana"), C5</t>
  </si>
  <si>
    <t>Гортензия метельчатая 'Киушу' (Hydrangea paniculata Kyushu), C10</t>
  </si>
  <si>
    <t>Стефанандра надрезаннолистная Криспа (Stephanandra incisa Crispa), C3</t>
  </si>
  <si>
    <t>Смородина альпийская Шмидт (Ribes alpinum Schmidt), C3</t>
  </si>
  <si>
    <t>Сосна обыкновенная (Pinus sylvestris), WRB90</t>
  </si>
  <si>
    <t>Ель сибирская (Picea obovata), WRB90</t>
  </si>
  <si>
    <t>Ель сибирская (Picea obovata), WRB80</t>
  </si>
  <si>
    <t>Ирга круглолистная, WRB80</t>
  </si>
  <si>
    <t>Тип</t>
  </si>
  <si>
    <t>М</t>
  </si>
  <si>
    <t>Р</t>
  </si>
  <si>
    <t xml:space="preserve">Комплекс работ  по содержанию, прополке, поливу зеленых насаждений, после посадки. (Санитарная и формирующая обрезка живой изгороди. (с материалами),Вычесывание газона, аэрация, внесение азотных удобрений, при необходимости подсеевание семян и первая стрижка.  Внесение удобрений под корень всех растений. Прополка при необходимости. Формирующая обрезка кроны, удаление пересекающихся ветвей, конкурентов, параллельных ветвей, формирование структуры деревьев, кустарников и живой изгороди. Подсыпка мульчи при необходимости.Удаление старых засохших, отмерших побегов. Удобрения и все необходимое для выполнения работ входит в стоимость ухода, за исключением коры и гальки, для подсыпания клумб при необходимости.)  Работы будут проходить 2-3 дня в неделю, на протяжении месяца. Начало работ с 01.05.2027 г. </t>
  </si>
  <si>
    <t>Растительный субстрат. Смесь из 30-35% растительного субстрата и 65-70% щебня (фракция 20/60) δ=150 мм</t>
  </si>
  <si>
    <t>Сумма по полю Кол-во</t>
  </si>
  <si>
    <t>Итог</t>
  </si>
  <si>
    <t>Астра новобельгийская 'Marie Ballard' (Aster novi-belgii Marie Ballard)</t>
  </si>
  <si>
    <t>Вербена бонарская (Verbena officinalis)</t>
  </si>
  <si>
    <t>Гвоздика картузианская (Dianthus carthusianorum )</t>
  </si>
  <si>
    <t>Котовник Фассена Six Hills Giant (Nepeta faasenii)</t>
  </si>
  <si>
    <t>Мята перечная 'Orangenminze' (Méntha piperíta 'Orangenminze' )</t>
  </si>
  <si>
    <t>Осока пальмолистная (Carex muskingumensis)</t>
  </si>
  <si>
    <t>Котовник сибирский (Nepeta sibirica)</t>
  </si>
  <si>
    <t>Лук круглоголовый (Allium sphaerocephalon)</t>
  </si>
  <si>
    <t>Очиток видный Мартона (Sedum spectabile «Matrona»)</t>
  </si>
  <si>
    <t>Тысячелистник обыкновенный 'Summer Pastels' (Аchillea millefolium "Summer Pastels")</t>
  </si>
  <si>
    <t>Эхинацея пурпурная (Echinácea purpúrea)</t>
  </si>
  <si>
    <t>Бруннера крупнолистная Джек Фрост (Bergenia macrophylla 'Jack Frost' )</t>
  </si>
  <si>
    <t>Ирис сибирский Блю Мун (Iris Sibirica Blue Moon)</t>
  </si>
  <si>
    <t>Страусник обыкновенный(Matteuccia struthiopteris)</t>
  </si>
  <si>
    <t>Тиарелла сердцелистная (Tiarella cordifolia)</t>
  </si>
  <si>
    <t>Щитовник мужской (Dryópteris fílix-mas)</t>
  </si>
  <si>
    <t>Герань кембриджская 'St. Ola' (Geranium cantabrigiense 'St Ola')</t>
  </si>
  <si>
    <t>Кочедыжник женский (Athyrium filix-femina)</t>
  </si>
  <si>
    <t>Ожика лесная (Luzula sylvatica)</t>
  </si>
  <si>
    <t>Осока гладконосая (Carex leiorhyncha)</t>
  </si>
  <si>
    <t>Хоста Зибольда Тру Блю (Hosta sieboldiana True Blue)</t>
  </si>
  <si>
    <t>(несколько элементов)</t>
  </si>
  <si>
    <t>2.1.2</t>
  </si>
  <si>
    <t>Секция 1А</t>
  </si>
  <si>
    <t>поставка с монтажем</t>
  </si>
  <si>
    <r>
      <t xml:space="preserve">на объекте: </t>
    </r>
    <r>
      <rPr>
        <b/>
        <sz val="12"/>
        <rFont val="Times New Roman"/>
        <family val="1"/>
        <charset val="204"/>
      </rPr>
      <t>"Многоквартирные жилые дома с объектами инфраструктуры, расположенные по адресу: г.Тюмень, ул. Московский тракт, Квартал №1".</t>
    </r>
  </si>
  <si>
    <t xml:space="preserve">Установка ящиков почтовых стальных, окрашенных с креплением к стенам </t>
  </si>
  <si>
    <t>Секция 1Б</t>
  </si>
  <si>
    <t>Секция 2А</t>
  </si>
  <si>
    <t>Секция 2Б</t>
  </si>
  <si>
    <t>Секция 3А</t>
  </si>
  <si>
    <t>Секция 3Б</t>
  </si>
  <si>
    <t>Секция 3В</t>
  </si>
  <si>
    <t>1.1.2</t>
  </si>
  <si>
    <t>3.1</t>
  </si>
  <si>
    <t>3.1.1</t>
  </si>
  <si>
    <t>3.1.2</t>
  </si>
  <si>
    <t>4.1</t>
  </si>
  <si>
    <t>4.1.1</t>
  </si>
  <si>
    <t>4.1.2</t>
  </si>
  <si>
    <t>5.1</t>
  </si>
  <si>
    <t>5.1.1</t>
  </si>
  <si>
    <t>5.1.2</t>
  </si>
  <si>
    <t>6.1</t>
  </si>
  <si>
    <t>6.1.1</t>
  </si>
  <si>
    <t>6.1.2</t>
  </si>
  <si>
    <t>7.1</t>
  </si>
  <si>
    <t>7.1.1</t>
  </si>
  <si>
    <t>7.1.2</t>
  </si>
  <si>
    <t>Изготовить согласно ТЗ</t>
  </si>
  <si>
    <r>
      <t xml:space="preserve">на выполнение комплекса работ по </t>
    </r>
    <r>
      <rPr>
        <i/>
        <sz val="12"/>
        <rFont val="Times New Roman"/>
        <family val="1"/>
        <charset val="204"/>
      </rPr>
      <t>изготовлению и установке почтовых ящиков</t>
    </r>
  </si>
  <si>
    <t>Почтовый ящик 1055х1620х250 мм 70 секций
Материал: металл в порошковой покраске,цвет RAL 7021, RAL 7004</t>
  </si>
  <si>
    <t>Почтовый ящик 1055х1620х250 мм 65 секций  с отдельными секциями "СПАМ" и "ЭКО-БОКС"
Материал: металл в порошковой покраске, цвет RAL 7021, RAL 7004</t>
  </si>
  <si>
    <t>Почтовый ящик  1055х2315х250 мм 100 секций
Материал: металл в порошковой покраске,цвет RAL 7021, RAL 7004</t>
  </si>
  <si>
    <t>Почтовый ящик 1055х2315х250 мм 92 секций  с отдельными секциями "СПАМ" и "ЭКО-БОКС"
Материал: металл в порошковой покраске, цвет RAL 7021, RAL 7004</t>
  </si>
  <si>
    <t>Почтовыей ящик 1055х1620х250 мм 61 секций  с отдельными секциями "СПАМ" и "ЭКО-БОКС"
Материал: металл в порошковой покраске, цвет RAL 7021, RAL 7004</t>
  </si>
  <si>
    <t>Почтовый ящик 1055х2315х250 мм 100 секций
Материал: металл в порошковой покраске,цвет RAL 7021, RAL 7004</t>
  </si>
  <si>
    <t>Почтовый ящик 1055х1385х250 мм 60 секций
Материал: металл в порошковой покраске,цвет RAL 7021, RAL 7004</t>
  </si>
  <si>
    <t>Почтовый ящик 1055х1165х250 мм 47 секций  с отдельными секциями "СПАМ" и "ЭКО-БОКС"
Материал: металл в порошковой покраске, цвет RAL 7021, RAL 7004</t>
  </si>
  <si>
    <t>Почтовый ящик 1055х2785х250 мм 113 секций  с отдельными секциями "СПАМ" и "ЭКО-БОКС"
Материал: металл в порошковой покраске,цвет RAL 7021, RAL 7004</t>
  </si>
  <si>
    <t>Почтовый ящик 1055х1620х250 мм 70 секций с отдельными секциями "СПАМ" и "ЭКО-БОКС"
Материал: металл в порошковой покраске, цвет RAL 7021, RAL 7004</t>
  </si>
  <si>
    <t>Почтовый ящик 1055х1385х250 мм 60 секций
Материал: металл в порошковой покраске, цвет RAL 7021, RAL 7004</t>
  </si>
  <si>
    <t>0.1.4.5.6.5.6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</si>
</sst>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.00\ _₽_-;\-* #,##0.00\ _₽_-;_-* &quot;-&quot;??\ _₽_-;_-@_-"/>
    <numFmt numFmtId="165" formatCode="_-* #,##0.00_р_._-;\-* #,##0.00_р_._-;_-* \-??_р_._-;_-@_-"/>
    <numFmt numFmtId="166" formatCode="_-* #,##0.00\ _₽_-;\-* #,##0.00\ _₽_-;_-* \-??\ _₽_-;_-@_-"/>
  </numFmts>
  <fonts count="32">
    <font>
      <sz val="10"/>
      <color rgb="FF000000"/>
      <name val="Arial Cy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 Cyr"/>
      <charset val="204"/>
    </font>
    <font>
      <sz val="10"/>
      <color rgb="FF000000"/>
      <name val="Arial Cyr"/>
    </font>
    <font>
      <sz val="10"/>
      <name val="Arial"/>
      <family val="2"/>
      <charset val="204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  <charset val="1"/>
    </font>
    <font>
      <sz val="10"/>
      <name val="Arial Unicode MS"/>
      <family val="2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 Cyr"/>
    </font>
    <font>
      <b/>
      <sz val="11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0"/>
      <name val="Times New Roman"/>
      <family val="1"/>
      <charset val="204"/>
    </font>
    <font>
      <b/>
      <sz val="11"/>
      <color theme="0"/>
      <name val="Times New Roman"/>
      <family val="1"/>
      <charset val="204"/>
    </font>
    <font>
      <i/>
      <sz val="11"/>
      <color theme="0"/>
      <name val="Times New Roman"/>
      <family val="1"/>
      <charset val="204"/>
    </font>
    <font>
      <b/>
      <i/>
      <sz val="11"/>
      <color theme="0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Arial Cyr"/>
      <charset val="204"/>
    </font>
    <font>
      <sz val="10"/>
      <color rgb="FF000000"/>
      <name val="Times New Roman"/>
      <family val="1"/>
      <charset val="204"/>
    </font>
    <font>
      <i/>
      <sz val="11"/>
      <name val="Arial Cyr"/>
      <charset val="204"/>
    </font>
    <font>
      <sz val="12"/>
      <name val="Times New Roman"/>
      <family val="1"/>
      <charset val="204"/>
    </font>
    <font>
      <sz val="11"/>
      <name val="Cambria"/>
      <family val="2"/>
      <charset val="204"/>
      <scheme val="maj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i/>
      <sz val="11"/>
      <name val="Times New Roman"/>
      <family val="1"/>
      <charset val="204"/>
    </font>
  </fonts>
  <fills count="17">
    <fill>
      <patternFill patternType="none"/>
    </fill>
    <fill>
      <patternFill patternType="gray125"/>
    </fill>
    <fill>
      <patternFill patternType="none"/>
    </fill>
    <fill>
      <patternFill patternType="solid">
        <fgColor rgb="FFD7E2EF"/>
        <bgColor rgb="FFD4D3D4"/>
      </patternFill>
    </fill>
    <fill>
      <patternFill patternType="solid">
        <fgColor rgb="FFD4D3D4"/>
        <bgColor rgb="FFD7E2EF"/>
      </patternFill>
    </fill>
    <fill>
      <patternFill patternType="none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006666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7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6">
    <xf numFmtId="0" fontId="0" fillId="0" borderId="0"/>
    <xf numFmtId="0" fontId="2" fillId="5" borderId="0"/>
    <xf numFmtId="0" fontId="3" fillId="5" borderId="0"/>
    <xf numFmtId="43" fontId="4" fillId="0" borderId="0" applyFont="0" applyFill="0" applyBorder="0" applyAlignment="0" applyProtection="0"/>
    <xf numFmtId="0" fontId="4" fillId="5" borderId="0"/>
    <xf numFmtId="0" fontId="5" fillId="5" borderId="0"/>
    <xf numFmtId="164" fontId="5" fillId="5" borderId="0" applyFont="0" applyFill="0" applyBorder="0" applyAlignment="0" applyProtection="0"/>
    <xf numFmtId="166" fontId="5" fillId="5" borderId="0" applyFill="0" applyBorder="0" applyAlignment="0" applyProtection="0"/>
    <xf numFmtId="0" fontId="5" fillId="5" borderId="0"/>
    <xf numFmtId="166" fontId="5" fillId="5" borderId="0" applyFill="0" applyBorder="0" applyAlignment="0" applyProtection="0"/>
    <xf numFmtId="0" fontId="6" fillId="5" borderId="0"/>
    <xf numFmtId="0" fontId="1" fillId="5" borderId="0"/>
    <xf numFmtId="0" fontId="7" fillId="5" borderId="0"/>
    <xf numFmtId="0" fontId="5" fillId="5" borderId="0"/>
    <xf numFmtId="165" fontId="8" fillId="5" borderId="0" applyFill="0" applyBorder="0" applyAlignment="0" applyProtection="0"/>
    <xf numFmtId="43" fontId="5" fillId="5" borderId="0" applyFont="0" applyFill="0" applyBorder="0" applyProtection="0"/>
  </cellStyleXfs>
  <cellXfs count="296">
    <xf numFmtId="0" fontId="0" fillId="2" borderId="0" xfId="0" applyFill="1"/>
    <xf numFmtId="43" fontId="19" fillId="9" borderId="32" xfId="3" applyFont="1" applyFill="1" applyBorder="1" applyAlignment="1" applyProtection="1">
      <alignment horizontal="center" vertical="center" wrapText="1"/>
    </xf>
    <xf numFmtId="43" fontId="19" fillId="9" borderId="3" xfId="3" applyFont="1" applyFill="1" applyBorder="1" applyAlignment="1" applyProtection="1">
      <alignment horizontal="center" vertical="center" wrapText="1"/>
    </xf>
    <xf numFmtId="43" fontId="19" fillId="9" borderId="46" xfId="3" applyFont="1" applyFill="1" applyBorder="1" applyAlignment="1" applyProtection="1">
      <alignment horizontal="center" vertical="center" wrapText="1"/>
    </xf>
    <xf numFmtId="43" fontId="10" fillId="6" borderId="3" xfId="3" applyFont="1" applyFill="1" applyBorder="1" applyAlignment="1" applyProtection="1">
      <alignment horizontal="center" vertical="center" wrapText="1"/>
      <protection locked="0"/>
    </xf>
    <xf numFmtId="43" fontId="10" fillId="6" borderId="3" xfId="3" applyFont="1" applyFill="1" applyBorder="1" applyAlignment="1" applyProtection="1">
      <alignment horizontal="center" vertical="center" wrapText="1"/>
    </xf>
    <xf numFmtId="43" fontId="10" fillId="6" borderId="34" xfId="3" applyFont="1" applyFill="1" applyBorder="1" applyAlignment="1" applyProtection="1">
      <alignment horizontal="center" vertical="center" wrapText="1"/>
    </xf>
    <xf numFmtId="43" fontId="14" fillId="10" borderId="48" xfId="3" applyFont="1" applyFill="1" applyBorder="1" applyAlignment="1" applyProtection="1">
      <alignment horizontal="center" vertical="center" wrapText="1"/>
      <protection locked="0"/>
    </xf>
    <xf numFmtId="43" fontId="14" fillId="10" borderId="48" xfId="3" applyFont="1" applyFill="1" applyBorder="1" applyAlignment="1" applyProtection="1">
      <alignment horizontal="center" vertical="center" wrapText="1"/>
    </xf>
    <xf numFmtId="43" fontId="10" fillId="10" borderId="48" xfId="3" applyFont="1" applyFill="1" applyBorder="1" applyAlignment="1" applyProtection="1">
      <alignment horizontal="center" vertical="center" wrapText="1"/>
    </xf>
    <xf numFmtId="43" fontId="14" fillId="10" borderId="50" xfId="3" applyFont="1" applyFill="1" applyBorder="1" applyAlignment="1" applyProtection="1">
      <alignment horizontal="center" vertical="center" wrapText="1"/>
      <protection locked="0"/>
    </xf>
    <xf numFmtId="43" fontId="10" fillId="10" borderId="51" xfId="3" applyFont="1" applyFill="1" applyBorder="1" applyAlignment="1" applyProtection="1">
      <alignment horizontal="center" vertical="center" wrapText="1"/>
    </xf>
    <xf numFmtId="43" fontId="14" fillId="6" borderId="40" xfId="3" applyFont="1" applyFill="1" applyBorder="1" applyAlignment="1" applyProtection="1">
      <alignment horizontal="center" vertical="center" wrapText="1"/>
      <protection locked="0"/>
    </xf>
    <xf numFmtId="43" fontId="10" fillId="10" borderId="25" xfId="3" applyFont="1" applyFill="1" applyBorder="1" applyAlignment="1" applyProtection="1">
      <alignment horizontal="center" vertical="center" wrapText="1"/>
    </xf>
    <xf numFmtId="43" fontId="10" fillId="6" borderId="24" xfId="3" applyFont="1" applyFill="1" applyBorder="1" applyAlignment="1" applyProtection="1">
      <alignment horizontal="center" vertical="center" wrapText="1"/>
    </xf>
    <xf numFmtId="43" fontId="25" fillId="7" borderId="24" xfId="3" applyFont="1" applyFill="1" applyBorder="1" applyAlignment="1" applyProtection="1">
      <alignment horizontal="center" vertical="center"/>
    </xf>
    <xf numFmtId="43" fontId="19" fillId="9" borderId="28" xfId="3" applyFont="1" applyFill="1" applyBorder="1" applyAlignment="1" applyProtection="1">
      <alignment horizontal="center" vertical="center" wrapText="1"/>
    </xf>
    <xf numFmtId="43" fontId="19" fillId="9" borderId="30" xfId="3" applyFont="1" applyFill="1" applyBorder="1" applyAlignment="1" applyProtection="1">
      <alignment horizontal="center" vertical="center" wrapText="1"/>
    </xf>
    <xf numFmtId="43" fontId="21" fillId="9" borderId="3" xfId="3" applyFont="1" applyFill="1" applyBorder="1" applyAlignment="1" applyProtection="1">
      <alignment horizontal="center" vertical="center" wrapText="1"/>
    </xf>
    <xf numFmtId="43" fontId="21" fillId="9" borderId="6" xfId="3" applyFont="1" applyFill="1" applyBorder="1" applyAlignment="1" applyProtection="1">
      <alignment horizontal="center" vertical="center" wrapText="1"/>
    </xf>
    <xf numFmtId="43" fontId="21" fillId="9" borderId="24" xfId="3" applyFont="1" applyFill="1" applyBorder="1" applyAlignment="1" applyProtection="1">
      <alignment horizontal="center" vertical="center" wrapText="1"/>
    </xf>
    <xf numFmtId="43" fontId="21" fillId="9" borderId="34" xfId="3" applyFont="1" applyFill="1" applyBorder="1" applyAlignment="1" applyProtection="1">
      <alignment horizontal="center" vertical="center" wrapText="1"/>
    </xf>
    <xf numFmtId="43" fontId="9" fillId="5" borderId="0" xfId="3" applyFont="1" applyFill="1" applyAlignment="1" applyProtection="1">
      <alignment vertical="center" wrapText="1"/>
    </xf>
    <xf numFmtId="43" fontId="12" fillId="5" borderId="0" xfId="3" applyFont="1" applyFill="1" applyAlignment="1" applyProtection="1">
      <alignment vertical="center" wrapText="1"/>
    </xf>
    <xf numFmtId="0" fontId="0" fillId="5" borderId="0" xfId="0" applyFill="1"/>
    <xf numFmtId="43" fontId="15" fillId="7" borderId="24" xfId="3" applyFont="1" applyFill="1" applyBorder="1" applyAlignment="1" applyProtection="1">
      <alignment horizontal="center" vertical="center"/>
    </xf>
    <xf numFmtId="43" fontId="15" fillId="5" borderId="40" xfId="3" applyFont="1" applyFill="1" applyBorder="1" applyAlignment="1" applyProtection="1">
      <alignment horizontal="center" vertical="center" wrapText="1"/>
      <protection locked="0"/>
    </xf>
    <xf numFmtId="43" fontId="15" fillId="5" borderId="3" xfId="3" applyFont="1" applyFill="1" applyBorder="1" applyAlignment="1" applyProtection="1">
      <alignment horizontal="center" vertical="center" wrapText="1"/>
      <protection locked="0"/>
    </xf>
    <xf numFmtId="43" fontId="15" fillId="5" borderId="3" xfId="3" applyFont="1" applyFill="1" applyBorder="1" applyAlignment="1" applyProtection="1">
      <alignment horizontal="center" vertical="center" wrapText="1"/>
    </xf>
    <xf numFmtId="43" fontId="15" fillId="5" borderId="34" xfId="3" applyFont="1" applyFill="1" applyBorder="1" applyAlignment="1" applyProtection="1">
      <alignment horizontal="center" vertical="center" wrapText="1"/>
    </xf>
    <xf numFmtId="0" fontId="28" fillId="8" borderId="1" xfId="0" applyFont="1" applyFill="1" applyBorder="1" applyAlignment="1">
      <alignment horizontal="center" vertical="center"/>
    </xf>
    <xf numFmtId="43" fontId="10" fillId="11" borderId="25" xfId="3" applyFont="1" applyFill="1" applyBorder="1" applyAlignment="1" applyProtection="1">
      <alignment horizontal="center" vertical="center" wrapText="1"/>
    </xf>
    <xf numFmtId="43" fontId="14" fillId="11" borderId="50" xfId="3" applyFont="1" applyFill="1" applyBorder="1" applyAlignment="1" applyProtection="1">
      <alignment horizontal="center" vertical="center" wrapText="1"/>
      <protection locked="0"/>
    </xf>
    <xf numFmtId="43" fontId="14" fillId="11" borderId="48" xfId="3" applyFont="1" applyFill="1" applyBorder="1" applyAlignment="1" applyProtection="1">
      <alignment horizontal="center" vertical="center" wrapText="1"/>
      <protection locked="0"/>
    </xf>
    <xf numFmtId="43" fontId="14" fillId="11" borderId="48" xfId="3" applyFont="1" applyFill="1" applyBorder="1" applyAlignment="1" applyProtection="1">
      <alignment horizontal="center" vertical="center" wrapText="1"/>
    </xf>
    <xf numFmtId="43" fontId="10" fillId="11" borderId="48" xfId="3" applyFont="1" applyFill="1" applyBorder="1" applyAlignment="1" applyProtection="1">
      <alignment horizontal="center" vertical="center" wrapText="1"/>
    </xf>
    <xf numFmtId="43" fontId="10" fillId="11" borderId="51" xfId="3" applyFont="1" applyFill="1" applyBorder="1" applyAlignment="1" applyProtection="1">
      <alignment horizontal="center" vertical="center" wrapText="1"/>
    </xf>
    <xf numFmtId="43" fontId="14" fillId="10" borderId="25" xfId="3" applyFont="1" applyFill="1" applyBorder="1" applyAlignment="1" applyProtection="1">
      <alignment horizontal="center" vertical="center" wrapText="1"/>
    </xf>
    <xf numFmtId="43" fontId="25" fillId="5" borderId="24" xfId="3" applyFont="1" applyFill="1" applyBorder="1" applyAlignment="1" applyProtection="1">
      <alignment horizontal="center" vertical="center"/>
    </xf>
    <xf numFmtId="43" fontId="15" fillId="5" borderId="24" xfId="3" applyFont="1" applyFill="1" applyBorder="1" applyAlignment="1" applyProtection="1">
      <alignment horizontal="center" vertical="center"/>
    </xf>
    <xf numFmtId="43" fontId="15" fillId="10" borderId="50" xfId="3" applyFont="1" applyFill="1" applyBorder="1" applyAlignment="1" applyProtection="1">
      <alignment horizontal="center" vertical="center" wrapText="1"/>
      <protection locked="0"/>
    </xf>
    <xf numFmtId="43" fontId="15" fillId="10" borderId="48" xfId="3" applyFont="1" applyFill="1" applyBorder="1" applyAlignment="1" applyProtection="1">
      <alignment horizontal="center" vertical="center" wrapText="1"/>
      <protection locked="0"/>
    </xf>
    <xf numFmtId="43" fontId="15" fillId="10" borderId="48" xfId="3" applyFont="1" applyFill="1" applyBorder="1" applyAlignment="1" applyProtection="1">
      <alignment horizontal="center" vertical="center" wrapText="1"/>
    </xf>
    <xf numFmtId="43" fontId="15" fillId="10" borderId="51" xfId="3" applyFont="1" applyFill="1" applyBorder="1" applyAlignment="1" applyProtection="1">
      <alignment horizontal="center" vertical="center" wrapText="1"/>
    </xf>
    <xf numFmtId="43" fontId="19" fillId="9" borderId="39" xfId="3" applyFont="1" applyFill="1" applyBorder="1" applyAlignment="1" applyProtection="1">
      <alignment horizontal="center" vertical="center" wrapText="1"/>
      <protection locked="0"/>
    </xf>
    <xf numFmtId="43" fontId="19" fillId="9" borderId="28" xfId="3" applyFont="1" applyFill="1" applyBorder="1" applyAlignment="1" applyProtection="1">
      <alignment horizontal="center" vertical="center" wrapText="1"/>
      <protection locked="0"/>
    </xf>
    <xf numFmtId="43" fontId="21" fillId="9" borderId="40" xfId="3" applyFont="1" applyFill="1" applyBorder="1" applyAlignment="1" applyProtection="1">
      <alignment horizontal="center" vertical="center" wrapText="1"/>
      <protection locked="0"/>
    </xf>
    <xf numFmtId="43" fontId="21" fillId="9" borderId="3" xfId="3" applyFont="1" applyFill="1" applyBorder="1" applyAlignment="1" applyProtection="1">
      <alignment horizontal="center" vertical="center" wrapText="1"/>
      <protection locked="0"/>
    </xf>
    <xf numFmtId="0" fontId="0" fillId="12" borderId="0" xfId="0" applyFill="1"/>
    <xf numFmtId="0" fontId="15" fillId="6" borderId="47" xfId="0" applyFont="1" applyFill="1" applyBorder="1" applyAlignment="1">
      <alignment horizontal="center" vertical="center" wrapText="1"/>
    </xf>
    <xf numFmtId="0" fontId="15" fillId="6" borderId="3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10" fillId="6" borderId="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25" fillId="5" borderId="3" xfId="0" applyFont="1" applyFill="1" applyBorder="1" applyAlignment="1">
      <alignment horizontal="left" vertical="center" wrapText="1"/>
    </xf>
    <xf numFmtId="0" fontId="25" fillId="8" borderId="3" xfId="0" applyFont="1" applyFill="1" applyBorder="1" applyAlignment="1">
      <alignment horizontal="center" vertical="center" wrapText="1"/>
    </xf>
    <xf numFmtId="0" fontId="25" fillId="8" borderId="3" xfId="0" applyFont="1" applyFill="1" applyBorder="1" applyAlignment="1">
      <alignment horizontal="center" vertical="center"/>
    </xf>
    <xf numFmtId="0" fontId="25" fillId="5" borderId="6" xfId="0" applyFont="1" applyFill="1" applyBorder="1" applyAlignment="1">
      <alignment horizontal="center" vertical="center"/>
    </xf>
    <xf numFmtId="49" fontId="15" fillId="5" borderId="0" xfId="0" applyNumberFormat="1" applyFont="1" applyFill="1"/>
    <xf numFmtId="0" fontId="15" fillId="5" borderId="0" xfId="0" applyFont="1" applyFill="1"/>
    <xf numFmtId="0" fontId="13" fillId="5" borderId="0" xfId="0" applyFont="1" applyFill="1"/>
    <xf numFmtId="0" fontId="15" fillId="5" borderId="0" xfId="0" applyFont="1" applyFill="1" applyAlignment="1">
      <alignment horizontal="right"/>
    </xf>
    <xf numFmtId="0" fontId="3" fillId="5" borderId="0" xfId="0" applyFont="1" applyFill="1"/>
    <xf numFmtId="0" fontId="23" fillId="5" borderId="0" xfId="0" applyFont="1" applyFill="1" applyAlignment="1">
      <alignment horizontal="left" vertical="center"/>
    </xf>
    <xf numFmtId="0" fontId="13" fillId="5" borderId="0" xfId="0" applyFont="1" applyFill="1" applyAlignment="1">
      <alignment horizontal="left" vertical="center"/>
    </xf>
    <xf numFmtId="0" fontId="15" fillId="5" borderId="0" xfId="0" applyFont="1" applyFill="1" applyAlignment="1">
      <alignment horizontal="center" vertical="center" wrapText="1"/>
    </xf>
    <xf numFmtId="0" fontId="16" fillId="5" borderId="0" xfId="0" applyFont="1" applyFill="1" applyAlignment="1">
      <alignment horizontal="right" vertical="center"/>
    </xf>
    <xf numFmtId="4" fontId="13" fillId="5" borderId="0" xfId="0" applyNumberFormat="1" applyFont="1" applyFill="1"/>
    <xf numFmtId="0" fontId="14" fillId="5" borderId="0" xfId="0" applyFont="1" applyFill="1"/>
    <xf numFmtId="0" fontId="15" fillId="11" borderId="47" xfId="0" applyFont="1" applyFill="1" applyBorder="1" applyAlignment="1">
      <alignment horizontal="center" vertical="center" wrapText="1"/>
    </xf>
    <xf numFmtId="0" fontId="15" fillId="11" borderId="48" xfId="0" applyFont="1" applyFill="1" applyBorder="1" applyAlignment="1">
      <alignment horizontal="center" vertical="center" wrapText="1"/>
    </xf>
    <xf numFmtId="0" fontId="10" fillId="11" borderId="48" xfId="0" applyFont="1" applyFill="1" applyBorder="1" applyAlignment="1">
      <alignment vertical="center" wrapText="1"/>
    </xf>
    <xf numFmtId="0" fontId="10" fillId="11" borderId="48" xfId="0" applyFont="1" applyFill="1" applyBorder="1" applyAlignment="1">
      <alignment horizontal="center" vertical="center" wrapText="1"/>
    </xf>
    <xf numFmtId="0" fontId="10" fillId="11" borderId="49" xfId="0" applyFont="1" applyFill="1" applyBorder="1" applyAlignment="1">
      <alignment horizontal="center" vertical="center" wrapText="1"/>
    </xf>
    <xf numFmtId="0" fontId="15" fillId="7" borderId="0" xfId="0" applyFont="1" applyFill="1"/>
    <xf numFmtId="0" fontId="3" fillId="7" borderId="0" xfId="0" applyFont="1" applyFill="1"/>
    <xf numFmtId="0" fontId="15" fillId="10" borderId="47" xfId="0" applyFont="1" applyFill="1" applyBorder="1" applyAlignment="1">
      <alignment horizontal="center" vertical="center" wrapText="1"/>
    </xf>
    <xf numFmtId="0" fontId="15" fillId="10" borderId="48" xfId="0" applyFont="1" applyFill="1" applyBorder="1" applyAlignment="1">
      <alignment horizontal="center" vertical="center" wrapText="1"/>
    </xf>
    <xf numFmtId="0" fontId="10" fillId="10" borderId="48" xfId="0" applyFont="1" applyFill="1" applyBorder="1" applyAlignment="1">
      <alignment vertical="center" wrapText="1"/>
    </xf>
    <xf numFmtId="0" fontId="10" fillId="10" borderId="48" xfId="0" applyFont="1" applyFill="1" applyBorder="1" applyAlignment="1">
      <alignment horizontal="center" vertical="center" wrapText="1"/>
    </xf>
    <xf numFmtId="0" fontId="10" fillId="10" borderId="49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left" vertical="center" wrapText="1"/>
    </xf>
    <xf numFmtId="0" fontId="10" fillId="7" borderId="0" xfId="0" applyFont="1" applyFill="1"/>
    <xf numFmtId="0" fontId="24" fillId="7" borderId="0" xfId="0" applyFont="1" applyFill="1"/>
    <xf numFmtId="0" fontId="15" fillId="5" borderId="6" xfId="0" applyFont="1" applyFill="1" applyBorder="1" applyAlignment="1">
      <alignment horizontal="center" vertical="center"/>
    </xf>
    <xf numFmtId="0" fontId="25" fillId="0" borderId="3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6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0" fillId="13" borderId="0" xfId="0" applyFill="1"/>
    <xf numFmtId="0" fontId="15" fillId="13" borderId="0" xfId="0" applyFont="1" applyFill="1"/>
    <xf numFmtId="49" fontId="18" fillId="9" borderId="29" xfId="0" applyNumberFormat="1" applyFont="1" applyFill="1" applyBorder="1" applyAlignment="1">
      <alignment horizontal="left" vertical="center" wrapText="1"/>
    </xf>
    <xf numFmtId="49" fontId="18" fillId="9" borderId="39" xfId="0" applyNumberFormat="1" applyFont="1" applyFill="1" applyBorder="1" applyAlignment="1">
      <alignment horizontal="left" vertical="center" wrapText="1"/>
    </xf>
    <xf numFmtId="49" fontId="20" fillId="9" borderId="33" xfId="0" applyNumberFormat="1" applyFont="1" applyFill="1" applyBorder="1" applyAlignment="1">
      <alignment horizontal="left" vertical="center" wrapText="1"/>
    </xf>
    <xf numFmtId="49" fontId="20" fillId="9" borderId="40" xfId="0" applyNumberFormat="1" applyFont="1" applyFill="1" applyBorder="1" applyAlignment="1">
      <alignment horizontal="left" vertical="center" wrapText="1"/>
    </xf>
    <xf numFmtId="0" fontId="26" fillId="7" borderId="0" xfId="0" applyFont="1" applyFill="1"/>
    <xf numFmtId="49" fontId="10" fillId="4" borderId="23" xfId="0" applyNumberFormat="1" applyFont="1" applyFill="1" applyBorder="1" applyAlignment="1">
      <alignment vertical="center"/>
    </xf>
    <xf numFmtId="49" fontId="10" fillId="4" borderId="7" xfId="0" applyNumberFormat="1" applyFont="1" applyFill="1" applyBorder="1" applyAlignment="1">
      <alignment vertical="center"/>
    </xf>
    <xf numFmtId="49" fontId="10" fillId="4" borderId="25" xfId="0" applyNumberFormat="1" applyFont="1" applyFill="1" applyBorder="1" applyAlignment="1">
      <alignment vertical="center"/>
    </xf>
    <xf numFmtId="49" fontId="14" fillId="4" borderId="7" xfId="0" applyNumberFormat="1" applyFont="1" applyFill="1" applyBorder="1" applyAlignment="1">
      <alignment vertical="center"/>
    </xf>
    <xf numFmtId="49" fontId="14" fillId="4" borderId="27" xfId="0" applyNumberFormat="1" applyFont="1" applyFill="1" applyBorder="1" applyAlignment="1">
      <alignment vertical="center"/>
    </xf>
    <xf numFmtId="0" fontId="15" fillId="5" borderId="14" xfId="0" applyFont="1" applyFill="1" applyBorder="1" applyAlignment="1">
      <alignment horizontal="center" vertical="center" wrapText="1"/>
    </xf>
    <xf numFmtId="0" fontId="15" fillId="5" borderId="38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vertical="center" wrapText="1"/>
    </xf>
    <xf numFmtId="0" fontId="15" fillId="5" borderId="5" xfId="0" applyFont="1" applyFill="1" applyBorder="1" applyAlignment="1" applyProtection="1">
      <alignment vertical="center" wrapText="1"/>
      <protection locked="0"/>
    </xf>
    <xf numFmtId="0" fontId="15" fillId="5" borderId="5" xfId="0" applyFont="1" applyFill="1" applyBorder="1" applyProtection="1">
      <protection locked="0"/>
    </xf>
    <xf numFmtId="0" fontId="15" fillId="5" borderId="26" xfId="0" applyFont="1" applyFill="1" applyBorder="1" applyAlignment="1" applyProtection="1">
      <alignment vertical="center" wrapText="1"/>
      <protection locked="0"/>
    </xf>
    <xf numFmtId="0" fontId="13" fillId="5" borderId="40" xfId="0" applyFont="1" applyFill="1" applyBorder="1" applyProtection="1">
      <protection locked="0"/>
    </xf>
    <xf numFmtId="0" fontId="13" fillId="5" borderId="3" xfId="0" applyFont="1" applyFill="1" applyBorder="1" applyProtection="1">
      <protection locked="0"/>
    </xf>
    <xf numFmtId="0" fontId="14" fillId="5" borderId="34" xfId="0" applyFont="1" applyFill="1" applyBorder="1" applyProtection="1">
      <protection locked="0"/>
    </xf>
    <xf numFmtId="0" fontId="15" fillId="5" borderId="37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vertical="center" wrapText="1"/>
    </xf>
    <xf numFmtId="0" fontId="15" fillId="5" borderId="2" xfId="0" applyFont="1" applyFill="1" applyBorder="1" applyAlignment="1" applyProtection="1">
      <alignment vertical="center" wrapText="1"/>
      <protection locked="0"/>
    </xf>
    <xf numFmtId="0" fontId="15" fillId="5" borderId="2" xfId="0" applyFont="1" applyFill="1" applyBorder="1" applyProtection="1">
      <protection locked="0"/>
    </xf>
    <xf numFmtId="0" fontId="15" fillId="5" borderId="21" xfId="0" applyFont="1" applyFill="1" applyBorder="1" applyAlignment="1" applyProtection="1">
      <alignment vertical="center" wrapText="1"/>
      <protection locked="0"/>
    </xf>
    <xf numFmtId="0" fontId="15" fillId="5" borderId="1" xfId="0" applyFont="1" applyFill="1" applyBorder="1" applyAlignment="1">
      <alignment horizontal="left" vertical="center" wrapText="1"/>
    </xf>
    <xf numFmtId="0" fontId="15" fillId="5" borderId="2" xfId="0" applyFont="1" applyFill="1" applyBorder="1" applyAlignment="1" applyProtection="1">
      <alignment horizontal="left" vertical="center" wrapText="1"/>
      <protection locked="0"/>
    </xf>
    <xf numFmtId="0" fontId="15" fillId="5" borderId="36" xfId="0" applyFont="1" applyFill="1" applyBorder="1" applyAlignment="1">
      <alignment horizontal="center" vertical="center" wrapText="1"/>
    </xf>
    <xf numFmtId="0" fontId="15" fillId="5" borderId="41" xfId="0" applyFont="1" applyFill="1" applyBorder="1" applyAlignment="1">
      <alignment horizontal="center" vertical="center" wrapText="1"/>
    </xf>
    <xf numFmtId="0" fontId="15" fillId="5" borderId="16" xfId="0" applyFont="1" applyFill="1" applyBorder="1" applyAlignment="1">
      <alignment vertical="center" wrapText="1"/>
    </xf>
    <xf numFmtId="0" fontId="15" fillId="5" borderId="17" xfId="0" applyFont="1" applyFill="1" applyBorder="1" applyAlignment="1" applyProtection="1">
      <alignment vertical="center" wrapText="1"/>
      <protection locked="0"/>
    </xf>
    <xf numFmtId="0" fontId="15" fillId="5" borderId="17" xfId="0" applyFont="1" applyFill="1" applyBorder="1" applyProtection="1">
      <protection locked="0"/>
    </xf>
    <xf numFmtId="0" fontId="15" fillId="5" borderId="22" xfId="0" applyFont="1" applyFill="1" applyBorder="1" applyAlignment="1" applyProtection="1">
      <alignment vertical="center" wrapText="1"/>
      <protection locked="0"/>
    </xf>
    <xf numFmtId="0" fontId="13" fillId="5" borderId="45" xfId="0" applyFont="1" applyFill="1" applyBorder="1" applyProtection="1">
      <protection locked="0"/>
    </xf>
    <xf numFmtId="0" fontId="13" fillId="5" borderId="18" xfId="0" applyFont="1" applyFill="1" applyBorder="1" applyProtection="1">
      <protection locked="0"/>
    </xf>
    <xf numFmtId="0" fontId="14" fillId="5" borderId="35" xfId="0" applyFont="1" applyFill="1" applyBorder="1" applyProtection="1">
      <protection locked="0"/>
    </xf>
    <xf numFmtId="0" fontId="15" fillId="5" borderId="0" xfId="0" applyFont="1" applyFill="1" applyAlignment="1">
      <alignment wrapText="1"/>
    </xf>
    <xf numFmtId="0" fontId="3" fillId="5" borderId="0" xfId="0" applyFont="1" applyFill="1" applyAlignment="1">
      <alignment wrapText="1"/>
    </xf>
    <xf numFmtId="0" fontId="13" fillId="5" borderId="6" xfId="0" applyFont="1" applyFill="1" applyBorder="1" applyAlignment="1">
      <alignment horizontal="center" vertical="center"/>
    </xf>
    <xf numFmtId="0" fontId="14" fillId="6" borderId="6" xfId="0" applyFont="1" applyFill="1" applyBorder="1" applyAlignment="1">
      <alignment horizontal="center" vertical="center" wrapText="1"/>
    </xf>
    <xf numFmtId="0" fontId="29" fillId="5" borderId="6" xfId="0" applyFont="1" applyFill="1" applyBorder="1" applyAlignment="1">
      <alignment horizontal="center" vertical="center"/>
    </xf>
    <xf numFmtId="0" fontId="30" fillId="10" borderId="48" xfId="0" applyFont="1" applyFill="1" applyBorder="1" applyAlignment="1">
      <alignment vertical="center" wrapText="1"/>
    </xf>
    <xf numFmtId="0" fontId="30" fillId="11" borderId="48" xfId="0" applyFont="1" applyFill="1" applyBorder="1" applyAlignment="1">
      <alignment vertical="center" wrapText="1"/>
    </xf>
    <xf numFmtId="0" fontId="14" fillId="10" borderId="48" xfId="0" applyFont="1" applyFill="1" applyBorder="1" applyAlignment="1">
      <alignment vertical="center" wrapText="1"/>
    </xf>
    <xf numFmtId="0" fontId="17" fillId="5" borderId="0" xfId="0" applyFont="1" applyFill="1" applyAlignment="1">
      <alignment horizontal="center" vertical="center" wrapText="1"/>
    </xf>
    <xf numFmtId="0" fontId="15" fillId="5" borderId="16" xfId="0" applyFont="1" applyFill="1" applyBorder="1" applyAlignment="1">
      <alignment horizontal="center" vertical="center" wrapText="1"/>
    </xf>
    <xf numFmtId="0" fontId="15" fillId="5" borderId="8" xfId="0" applyFont="1" applyFill="1" applyBorder="1" applyAlignment="1">
      <alignment horizontal="center" vertical="center" wrapText="1"/>
    </xf>
    <xf numFmtId="4" fontId="15" fillId="5" borderId="3" xfId="3" applyNumberFormat="1" applyFont="1" applyFill="1" applyBorder="1" applyAlignment="1" applyProtection="1">
      <alignment horizontal="center" vertical="center" wrapText="1"/>
    </xf>
    <xf numFmtId="4" fontId="21" fillId="9" borderId="3" xfId="3" applyNumberFormat="1" applyFont="1" applyFill="1" applyBorder="1" applyAlignment="1" applyProtection="1">
      <alignment horizontal="center" vertical="center" wrapText="1"/>
    </xf>
    <xf numFmtId="4" fontId="21" fillId="9" borderId="34" xfId="3" applyNumberFormat="1" applyFont="1" applyFill="1" applyBorder="1" applyAlignment="1" applyProtection="1">
      <alignment horizontal="center" vertical="center" wrapText="1"/>
    </xf>
    <xf numFmtId="43" fontId="10" fillId="0" borderId="3" xfId="3" applyFont="1" applyFill="1" applyBorder="1" applyAlignment="1" applyProtection="1">
      <alignment horizontal="center" vertical="center" wrapText="1"/>
      <protection locked="0"/>
    </xf>
    <xf numFmtId="43" fontId="10" fillId="14" borderId="3" xfId="3" applyFont="1" applyFill="1" applyBorder="1" applyAlignment="1" applyProtection="1">
      <alignment horizontal="center" vertical="center" wrapText="1"/>
      <protection locked="0"/>
    </xf>
    <xf numFmtId="4" fontId="10" fillId="14" borderId="3" xfId="3" applyNumberFormat="1" applyFont="1" applyFill="1" applyBorder="1" applyAlignment="1" applyProtection="1">
      <alignment horizontal="center" vertical="center" wrapText="1"/>
    </xf>
    <xf numFmtId="43" fontId="10" fillId="11" borderId="3" xfId="3" applyFont="1" applyFill="1" applyBorder="1" applyAlignment="1" applyProtection="1">
      <alignment horizontal="center" vertical="center" wrapText="1"/>
    </xf>
    <xf numFmtId="43" fontId="14" fillId="11" borderId="3" xfId="3" applyFont="1" applyFill="1" applyBorder="1" applyAlignment="1" applyProtection="1">
      <alignment horizontal="center" vertical="center" wrapText="1"/>
    </xf>
    <xf numFmtId="0" fontId="0" fillId="2" borderId="0" xfId="0" applyFill="1" applyAlignment="1">
      <alignment horizontal="center" vertical="center"/>
    </xf>
    <xf numFmtId="43" fontId="19" fillId="9" borderId="43" xfId="3" applyFont="1" applyFill="1" applyBorder="1" applyAlignment="1" applyProtection="1">
      <alignment horizontal="center" vertical="center" wrapText="1"/>
    </xf>
    <xf numFmtId="43" fontId="19" fillId="9" borderId="56" xfId="3" applyFont="1" applyFill="1" applyBorder="1" applyAlignment="1" applyProtection="1">
      <alignment horizontal="center" vertical="center" wrapText="1"/>
    </xf>
    <xf numFmtId="4" fontId="19" fillId="9" borderId="56" xfId="3" applyNumberFormat="1" applyFont="1" applyFill="1" applyBorder="1" applyAlignment="1" applyProtection="1">
      <alignment horizontal="center" vertical="center" wrapText="1"/>
    </xf>
    <xf numFmtId="4" fontId="19" fillId="9" borderId="48" xfId="3" applyNumberFormat="1" applyFont="1" applyFill="1" applyBorder="1" applyAlignment="1" applyProtection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15" borderId="0" xfId="0" applyFill="1"/>
    <xf numFmtId="43" fontId="10" fillId="0" borderId="40" xfId="3" applyFont="1" applyFill="1" applyBorder="1" applyAlignment="1" applyProtection="1">
      <alignment horizontal="center" vertical="center" wrapText="1"/>
      <protection locked="0"/>
    </xf>
    <xf numFmtId="43" fontId="10" fillId="14" borderId="40" xfId="3" applyFont="1" applyFill="1" applyBorder="1" applyAlignment="1" applyProtection="1">
      <alignment horizontal="center" vertical="center" wrapText="1"/>
      <protection locked="0"/>
    </xf>
    <xf numFmtId="4" fontId="15" fillId="0" borderId="24" xfId="3" applyNumberFormat="1" applyFont="1" applyFill="1" applyBorder="1" applyAlignment="1" applyProtection="1">
      <alignment horizontal="center" vertical="center" wrapText="1"/>
    </xf>
    <xf numFmtId="4" fontId="10" fillId="14" borderId="24" xfId="3" applyNumberFormat="1" applyFont="1" applyFill="1" applyBorder="1" applyAlignment="1" applyProtection="1">
      <alignment horizontal="center" vertical="center" wrapText="1"/>
    </xf>
    <xf numFmtId="4" fontId="21" fillId="9" borderId="24" xfId="3" applyNumberFormat="1" applyFont="1" applyFill="1" applyBorder="1" applyAlignment="1" applyProtection="1">
      <alignment horizontal="center" vertical="center" wrapText="1"/>
    </xf>
    <xf numFmtId="43" fontId="10" fillId="11" borderId="6" xfId="3" applyFont="1" applyFill="1" applyBorder="1" applyAlignment="1" applyProtection="1">
      <alignment horizontal="center" vertical="center" wrapText="1"/>
    </xf>
    <xf numFmtId="4" fontId="10" fillId="14" borderId="6" xfId="3" applyNumberFormat="1" applyFont="1" applyFill="1" applyBorder="1" applyAlignment="1" applyProtection="1">
      <alignment horizontal="center" vertical="center" wrapText="1"/>
    </xf>
    <xf numFmtId="4" fontId="15" fillId="5" borderId="6" xfId="3" applyNumberFormat="1" applyFont="1" applyFill="1" applyBorder="1" applyAlignment="1" applyProtection="1">
      <alignment horizontal="center" vertical="center" wrapText="1"/>
    </xf>
    <xf numFmtId="0" fontId="15" fillId="7" borderId="3" xfId="0" applyFont="1" applyFill="1" applyBorder="1" applyAlignment="1" applyProtection="1">
      <alignment horizontal="left" vertical="center"/>
      <protection locked="0"/>
    </xf>
    <xf numFmtId="49" fontId="15" fillId="5" borderId="0" xfId="0" applyNumberFormat="1" applyFont="1" applyFill="1" applyProtection="1"/>
    <xf numFmtId="0" fontId="15" fillId="5" borderId="0" xfId="0" applyFont="1" applyFill="1" applyProtection="1"/>
    <xf numFmtId="4" fontId="15" fillId="5" borderId="0" xfId="0" applyNumberFormat="1" applyFont="1" applyFill="1" applyAlignment="1" applyProtection="1">
      <alignment horizontal="center"/>
    </xf>
    <xf numFmtId="0" fontId="13" fillId="5" borderId="0" xfId="0" applyFont="1" applyFill="1" applyProtection="1"/>
    <xf numFmtId="0" fontId="15" fillId="5" borderId="0" xfId="0" applyFont="1" applyFill="1" applyAlignment="1" applyProtection="1">
      <alignment horizontal="right"/>
    </xf>
    <xf numFmtId="0" fontId="15" fillId="5" borderId="0" xfId="0" applyFont="1" applyFill="1" applyAlignment="1" applyProtection="1">
      <alignment horizontal="left" vertical="center"/>
    </xf>
    <xf numFmtId="0" fontId="17" fillId="5" borderId="0" xfId="0" applyFont="1" applyFill="1" applyAlignment="1" applyProtection="1">
      <alignment horizontal="center" vertical="center" wrapText="1"/>
    </xf>
    <xf numFmtId="4" fontId="17" fillId="5" borderId="0" xfId="0" applyNumberFormat="1" applyFont="1" applyFill="1" applyAlignment="1" applyProtection="1">
      <alignment horizontal="center" vertical="center" wrapText="1"/>
    </xf>
    <xf numFmtId="0" fontId="23" fillId="5" borderId="0" xfId="0" applyFont="1" applyFill="1" applyAlignment="1" applyProtection="1">
      <alignment horizontal="left" vertical="center"/>
    </xf>
    <xf numFmtId="0" fontId="15" fillId="11" borderId="40" xfId="0" applyFont="1" applyFill="1" applyBorder="1" applyAlignment="1" applyProtection="1">
      <alignment horizontal="center" vertical="center" wrapText="1"/>
    </xf>
    <xf numFmtId="0" fontId="10" fillId="11" borderId="3" xfId="0" applyFont="1" applyFill="1" applyBorder="1" applyAlignment="1" applyProtection="1">
      <alignment horizontal="center" vertical="center" wrapText="1"/>
    </xf>
    <xf numFmtId="0" fontId="10" fillId="11" borderId="3" xfId="0" applyFont="1" applyFill="1" applyBorder="1" applyAlignment="1" applyProtection="1">
      <alignment horizontal="left" vertical="center" wrapText="1"/>
    </xf>
    <xf numFmtId="0" fontId="10" fillId="11" borderId="3" xfId="0" applyFont="1" applyFill="1" applyBorder="1" applyAlignment="1" applyProtection="1">
      <alignment vertical="center" wrapText="1"/>
    </xf>
    <xf numFmtId="0" fontId="10" fillId="11" borderId="6" xfId="0" applyFont="1" applyFill="1" applyBorder="1" applyAlignment="1" applyProtection="1">
      <alignment horizontal="center" vertical="center" wrapText="1"/>
    </xf>
    <xf numFmtId="43" fontId="14" fillId="11" borderId="40" xfId="3" applyFont="1" applyFill="1" applyBorder="1" applyAlignment="1" applyProtection="1">
      <alignment horizontal="center" vertical="center" wrapText="1"/>
    </xf>
    <xf numFmtId="0" fontId="15" fillId="7" borderId="0" xfId="0" applyFont="1" applyFill="1" applyProtection="1"/>
    <xf numFmtId="0" fontId="10" fillId="10" borderId="40" xfId="0" applyFont="1" applyFill="1" applyBorder="1" applyAlignment="1" applyProtection="1">
      <alignment horizontal="center" vertical="center" wrapText="1"/>
    </xf>
    <xf numFmtId="0" fontId="10" fillId="10" borderId="3" xfId="0" applyFont="1" applyFill="1" applyBorder="1" applyAlignment="1" applyProtection="1">
      <alignment horizontal="center" vertical="center" wrapText="1"/>
    </xf>
    <xf numFmtId="0" fontId="15" fillId="7" borderId="3" xfId="0" applyFont="1" applyFill="1" applyBorder="1" applyAlignment="1" applyProtection="1">
      <alignment horizontal="left" vertical="center" wrapText="1"/>
    </xf>
    <xf numFmtId="49" fontId="15" fillId="7" borderId="33" xfId="0" applyNumberFormat="1" applyFont="1" applyFill="1" applyBorder="1" applyAlignment="1" applyProtection="1">
      <alignment horizontal="center" vertical="center" wrapText="1"/>
    </xf>
    <xf numFmtId="49" fontId="15" fillId="7" borderId="40" xfId="0" applyNumberFormat="1" applyFont="1" applyFill="1" applyBorder="1" applyAlignment="1" applyProtection="1">
      <alignment horizontal="center" vertical="center" wrapText="1"/>
    </xf>
    <xf numFmtId="0" fontId="10" fillId="7" borderId="3" xfId="0" applyFont="1" applyFill="1" applyBorder="1" applyAlignment="1" applyProtection="1">
      <alignment horizontal="center" vertical="center" wrapText="1"/>
    </xf>
    <xf numFmtId="0" fontId="15" fillId="0" borderId="3" xfId="0" applyFont="1" applyFill="1" applyBorder="1" applyAlignment="1" applyProtection="1">
      <alignment horizontal="left" vertical="center" wrapText="1"/>
    </xf>
    <xf numFmtId="0" fontId="15" fillId="8" borderId="3" xfId="0" applyFont="1" applyFill="1" applyBorder="1" applyAlignment="1" applyProtection="1">
      <alignment horizontal="center" vertical="center" wrapText="1"/>
    </xf>
    <xf numFmtId="0" fontId="15" fillId="0" borderId="3" xfId="0" applyFont="1" applyFill="1" applyBorder="1" applyAlignment="1" applyProtection="1">
      <alignment horizontal="center" vertical="center" wrapText="1"/>
    </xf>
    <xf numFmtId="0" fontId="15" fillId="0" borderId="6" xfId="0" applyFont="1" applyFill="1" applyBorder="1" applyAlignment="1" applyProtection="1">
      <alignment horizontal="center" vertical="center" wrapText="1"/>
    </xf>
    <xf numFmtId="49" fontId="10" fillId="14" borderId="33" xfId="0" applyNumberFormat="1" applyFont="1" applyFill="1" applyBorder="1" applyAlignment="1" applyProtection="1">
      <alignment horizontal="center" vertical="center" wrapText="1"/>
    </xf>
    <xf numFmtId="0" fontId="10" fillId="14" borderId="3" xfId="0" applyFont="1" applyFill="1" applyBorder="1" applyAlignment="1" applyProtection="1">
      <alignment horizontal="center" vertical="center" wrapText="1"/>
    </xf>
    <xf numFmtId="0" fontId="10" fillId="14" borderId="3" xfId="0" applyFont="1" applyFill="1" applyBorder="1" applyAlignment="1" applyProtection="1">
      <alignment horizontal="left" vertical="center" wrapText="1"/>
    </xf>
    <xf numFmtId="0" fontId="14" fillId="14" borderId="6" xfId="0" applyFont="1" applyFill="1" applyBorder="1" applyAlignment="1" applyProtection="1">
      <alignment horizontal="center" vertical="center" wrapText="1"/>
    </xf>
    <xf numFmtId="49" fontId="18" fillId="9" borderId="54" xfId="0" applyNumberFormat="1" applyFont="1" applyFill="1" applyBorder="1" applyAlignment="1" applyProtection="1">
      <alignment horizontal="left" vertical="center" wrapText="1"/>
    </xf>
    <xf numFmtId="49" fontId="18" fillId="9" borderId="55" xfId="0" applyNumberFormat="1" applyFont="1" applyFill="1" applyBorder="1" applyAlignment="1" applyProtection="1">
      <alignment horizontal="left" vertical="center" wrapText="1"/>
    </xf>
    <xf numFmtId="43" fontId="19" fillId="9" borderId="55" xfId="3" applyFont="1" applyFill="1" applyBorder="1" applyAlignment="1" applyProtection="1">
      <alignment horizontal="center" vertical="center" wrapText="1"/>
    </xf>
    <xf numFmtId="0" fontId="15" fillId="5" borderId="0" xfId="0" applyFont="1" applyFill="1" applyBorder="1" applyAlignment="1" applyProtection="1">
      <alignment horizontal="left" vertical="center"/>
    </xf>
    <xf numFmtId="49" fontId="20" fillId="9" borderId="33" xfId="0" applyNumberFormat="1" applyFont="1" applyFill="1" applyBorder="1" applyAlignment="1" applyProtection="1">
      <alignment horizontal="left" vertical="center" wrapText="1"/>
    </xf>
    <xf numFmtId="49" fontId="20" fillId="9" borderId="40" xfId="0" applyNumberFormat="1" applyFont="1" applyFill="1" applyBorder="1" applyAlignment="1" applyProtection="1">
      <alignment horizontal="left" vertical="center" wrapText="1"/>
    </xf>
    <xf numFmtId="43" fontId="21" fillId="9" borderId="40" xfId="3" applyFont="1" applyFill="1" applyBorder="1" applyAlignment="1" applyProtection="1">
      <alignment horizontal="center" vertical="center" wrapText="1"/>
    </xf>
    <xf numFmtId="0" fontId="31" fillId="7" borderId="0" xfId="0" applyFont="1" applyFill="1" applyBorder="1" applyAlignment="1" applyProtection="1">
      <alignment horizontal="left" vertical="center"/>
    </xf>
    <xf numFmtId="49" fontId="10" fillId="4" borderId="23" xfId="0" applyNumberFormat="1" applyFont="1" applyFill="1" applyBorder="1" applyAlignment="1" applyProtection="1">
      <alignment vertical="center"/>
    </xf>
    <xf numFmtId="49" fontId="10" fillId="4" borderId="7" xfId="0" applyNumberFormat="1" applyFont="1" applyFill="1" applyBorder="1" applyAlignment="1" applyProtection="1">
      <alignment vertical="center"/>
    </xf>
    <xf numFmtId="49" fontId="14" fillId="4" borderId="7" xfId="0" applyNumberFormat="1" applyFont="1" applyFill="1" applyBorder="1" applyAlignment="1" applyProtection="1">
      <alignment vertical="center"/>
    </xf>
    <xf numFmtId="49" fontId="14" fillId="4" borderId="27" xfId="0" applyNumberFormat="1" applyFont="1" applyFill="1" applyBorder="1" applyAlignment="1" applyProtection="1">
      <alignment vertical="center"/>
    </xf>
    <xf numFmtId="0" fontId="15" fillId="5" borderId="14" xfId="0" applyFont="1" applyFill="1" applyBorder="1" applyAlignment="1" applyProtection="1">
      <alignment horizontal="center" vertical="center" wrapText="1"/>
    </xf>
    <xf numFmtId="0" fontId="15" fillId="5" borderId="38" xfId="0" applyFont="1" applyFill="1" applyBorder="1" applyAlignment="1" applyProtection="1">
      <alignment horizontal="center" vertical="center" wrapText="1"/>
    </xf>
    <xf numFmtId="0" fontId="15" fillId="5" borderId="4" xfId="0" applyFont="1" applyFill="1" applyBorder="1" applyAlignment="1" applyProtection="1">
      <alignment vertical="center" wrapText="1"/>
    </xf>
    <xf numFmtId="0" fontId="15" fillId="5" borderId="8" xfId="0" applyFont="1" applyFill="1" applyBorder="1" applyAlignment="1" applyProtection="1">
      <alignment horizontal="center" vertical="center" wrapText="1"/>
    </xf>
    <xf numFmtId="0" fontId="15" fillId="5" borderId="37" xfId="0" applyFont="1" applyFill="1" applyBorder="1" applyAlignment="1" applyProtection="1">
      <alignment horizontal="center" vertical="center" wrapText="1"/>
    </xf>
    <xf numFmtId="0" fontId="15" fillId="5" borderId="1" xfId="0" applyFont="1" applyFill="1" applyBorder="1" applyAlignment="1" applyProtection="1">
      <alignment vertical="center" wrapText="1"/>
    </xf>
    <xf numFmtId="0" fontId="15" fillId="5" borderId="1" xfId="0" applyFont="1" applyFill="1" applyBorder="1" applyAlignment="1" applyProtection="1">
      <alignment horizontal="left" vertical="center" wrapText="1"/>
    </xf>
    <xf numFmtId="0" fontId="15" fillId="5" borderId="36" xfId="0" applyFont="1" applyFill="1" applyBorder="1" applyAlignment="1" applyProtection="1">
      <alignment horizontal="center" vertical="center" wrapText="1"/>
    </xf>
    <xf numFmtId="0" fontId="15" fillId="5" borderId="41" xfId="0" applyFont="1" applyFill="1" applyBorder="1" applyAlignment="1" applyProtection="1">
      <alignment horizontal="center" vertical="center" wrapText="1"/>
    </xf>
    <xf numFmtId="0" fontId="15" fillId="5" borderId="16" xfId="0" applyFont="1" applyFill="1" applyBorder="1" applyAlignment="1" applyProtection="1">
      <alignment vertical="center" wrapText="1"/>
    </xf>
    <xf numFmtId="0" fontId="15" fillId="5" borderId="0" xfId="0" applyFont="1" applyFill="1" applyAlignment="1" applyProtection="1">
      <alignment horizontal="left" vertical="center" wrapText="1"/>
    </xf>
    <xf numFmtId="0" fontId="15" fillId="5" borderId="0" xfId="0" applyFont="1" applyFill="1" applyAlignment="1" applyProtection="1">
      <alignment wrapText="1"/>
    </xf>
    <xf numFmtId="0" fontId="14" fillId="5" borderId="0" xfId="0" applyFont="1" applyFill="1" applyProtection="1"/>
    <xf numFmtId="0" fontId="0" fillId="2" borderId="63" xfId="0" applyFill="1" applyBorder="1"/>
    <xf numFmtId="0" fontId="0" fillId="2" borderId="64" xfId="0" applyFill="1" applyBorder="1"/>
    <xf numFmtId="0" fontId="0" fillId="2" borderId="53" xfId="0" pivotButton="1" applyFill="1" applyBorder="1"/>
    <xf numFmtId="0" fontId="0" fillId="2" borderId="53" xfId="0" applyFill="1" applyBorder="1"/>
    <xf numFmtId="0" fontId="0" fillId="2" borderId="63" xfId="0" pivotButton="1" applyFill="1" applyBorder="1"/>
    <xf numFmtId="0" fontId="0" fillId="2" borderId="65" xfId="0" applyFill="1" applyBorder="1"/>
    <xf numFmtId="0" fontId="0" fillId="2" borderId="65" xfId="0" applyNumberFormat="1" applyFill="1" applyBorder="1"/>
    <xf numFmtId="0" fontId="0" fillId="2" borderId="53" xfId="0" applyNumberFormat="1" applyFill="1" applyBorder="1"/>
    <xf numFmtId="0" fontId="0" fillId="2" borderId="66" xfId="0" applyFill="1" applyBorder="1"/>
    <xf numFmtId="0" fontId="0" fillId="2" borderId="67" xfId="0" applyFill="1" applyBorder="1"/>
    <xf numFmtId="0" fontId="0" fillId="2" borderId="63" xfId="0" applyFill="1" applyBorder="1" applyAlignment="1">
      <alignment wrapText="1"/>
    </xf>
    <xf numFmtId="0" fontId="15" fillId="7" borderId="0" xfId="0" applyFont="1" applyFill="1" applyAlignment="1" applyProtection="1">
      <alignment wrapText="1"/>
    </xf>
    <xf numFmtId="4" fontId="10" fillId="11" borderId="24" xfId="3" applyNumberFormat="1" applyFont="1" applyFill="1" applyBorder="1" applyAlignment="1" applyProtection="1">
      <alignment horizontal="center" vertical="center" wrapText="1"/>
    </xf>
    <xf numFmtId="4" fontId="19" fillId="9" borderId="24" xfId="3" applyNumberFormat="1" applyFont="1" applyFill="1" applyBorder="1" applyAlignment="1" applyProtection="1">
      <alignment horizontal="center" vertical="center" wrapText="1"/>
    </xf>
    <xf numFmtId="4" fontId="10" fillId="4" borderId="24" xfId="0" applyNumberFormat="1" applyFont="1" applyFill="1" applyBorder="1" applyAlignment="1" applyProtection="1">
      <alignment horizontal="center" vertical="center"/>
    </xf>
    <xf numFmtId="4" fontId="15" fillId="5" borderId="24" xfId="0" applyNumberFormat="1" applyFont="1" applyFill="1" applyBorder="1" applyAlignment="1" applyProtection="1">
      <alignment horizontal="center" vertical="center" wrapText="1"/>
      <protection locked="0"/>
    </xf>
    <xf numFmtId="4" fontId="15" fillId="5" borderId="69" xfId="0" applyNumberFormat="1" applyFont="1" applyFill="1" applyBorder="1" applyAlignment="1" applyProtection="1">
      <alignment horizontal="center" vertical="center" wrapText="1"/>
      <protection locked="0"/>
    </xf>
    <xf numFmtId="0" fontId="10" fillId="11" borderId="33" xfId="0" applyFont="1" applyFill="1" applyBorder="1" applyAlignment="1" applyProtection="1">
      <alignment horizontal="center" vertical="center" wrapText="1"/>
    </xf>
    <xf numFmtId="0" fontId="10" fillId="5" borderId="40" xfId="0" applyFont="1" applyFill="1" applyBorder="1" applyAlignment="1" applyProtection="1">
      <alignment horizontal="center" vertical="center" wrapText="1"/>
    </xf>
    <xf numFmtId="0" fontId="10" fillId="5" borderId="3" xfId="0" applyFont="1" applyFill="1" applyBorder="1" applyAlignment="1" applyProtection="1">
      <alignment horizontal="center" vertical="center" wrapText="1"/>
    </xf>
    <xf numFmtId="0" fontId="10" fillId="5" borderId="3" xfId="0" applyFont="1" applyFill="1" applyBorder="1" applyAlignment="1" applyProtection="1">
      <alignment horizontal="center" vertical="center" wrapText="1"/>
    </xf>
    <xf numFmtId="0" fontId="10" fillId="5" borderId="6" xfId="0" applyFont="1" applyFill="1" applyBorder="1" applyAlignment="1" applyProtection="1">
      <alignment horizontal="center" vertical="center" wrapText="1"/>
    </xf>
    <xf numFmtId="49" fontId="15" fillId="5" borderId="0" xfId="0" applyNumberFormat="1" applyFont="1" applyFill="1" applyAlignment="1" applyProtection="1">
      <alignment horizontal="left" vertical="center" wrapText="1"/>
    </xf>
    <xf numFmtId="0" fontId="13" fillId="16" borderId="3" xfId="0" applyFont="1" applyFill="1" applyBorder="1" applyAlignment="1" applyProtection="1">
      <alignment horizontal="center" vertical="center" wrapText="1"/>
    </xf>
    <xf numFmtId="0" fontId="13" fillId="16" borderId="3" xfId="0" applyFont="1" applyFill="1" applyBorder="1" applyAlignment="1" applyProtection="1">
      <alignment horizontal="center" vertical="center"/>
    </xf>
    <xf numFmtId="0" fontId="22" fillId="5" borderId="0" xfId="0" applyFont="1" applyFill="1" applyAlignment="1" applyProtection="1">
      <alignment horizontal="center" vertical="center" wrapText="1"/>
    </xf>
    <xf numFmtId="0" fontId="17" fillId="5" borderId="0" xfId="0" applyFont="1" applyFill="1" applyAlignment="1" applyProtection="1">
      <alignment horizontal="center" vertical="center" wrapText="1"/>
    </xf>
    <xf numFmtId="0" fontId="27" fillId="5" borderId="0" xfId="0" applyFont="1" applyFill="1" applyAlignment="1" applyProtection="1">
      <alignment horizontal="center" vertical="center" wrapText="1"/>
    </xf>
    <xf numFmtId="49" fontId="10" fillId="5" borderId="57" xfId="0" applyNumberFormat="1" applyFont="1" applyFill="1" applyBorder="1" applyAlignment="1" applyProtection="1">
      <alignment horizontal="center" vertical="center" wrapText="1"/>
    </xf>
    <xf numFmtId="49" fontId="10" fillId="5" borderId="33" xfId="0" applyNumberFormat="1" applyFont="1" applyFill="1" applyBorder="1" applyAlignment="1" applyProtection="1">
      <alignment horizontal="center" vertical="center" wrapText="1"/>
    </xf>
    <xf numFmtId="49" fontId="10" fillId="5" borderId="58" xfId="0" applyNumberFormat="1" applyFont="1" applyFill="1" applyBorder="1" applyAlignment="1" applyProtection="1">
      <alignment horizontal="center" vertical="center" wrapText="1"/>
    </xf>
    <xf numFmtId="49" fontId="10" fillId="5" borderId="3" xfId="0" applyNumberFormat="1" applyFont="1" applyFill="1" applyBorder="1" applyAlignment="1" applyProtection="1">
      <alignment horizontal="center" vertical="center" wrapText="1"/>
    </xf>
    <xf numFmtId="0" fontId="10" fillId="5" borderId="58" xfId="0" applyFont="1" applyFill="1" applyBorder="1" applyAlignment="1" applyProtection="1">
      <alignment horizontal="center" vertical="center" wrapText="1"/>
    </xf>
    <xf numFmtId="0" fontId="10" fillId="5" borderId="60" xfId="0" applyFont="1" applyFill="1" applyBorder="1" applyAlignment="1" applyProtection="1">
      <alignment horizontal="center" vertical="center" wrapText="1"/>
    </xf>
    <xf numFmtId="4" fontId="10" fillId="5" borderId="59" xfId="0" applyNumberFormat="1" applyFont="1" applyFill="1" applyBorder="1" applyAlignment="1" applyProtection="1">
      <alignment horizontal="center" vertical="center" wrapText="1"/>
    </xf>
    <xf numFmtId="4" fontId="10" fillId="5" borderId="24" xfId="0" applyNumberFormat="1" applyFont="1" applyFill="1" applyBorder="1" applyAlignment="1" applyProtection="1">
      <alignment horizontal="center" vertical="center" wrapText="1"/>
    </xf>
    <xf numFmtId="0" fontId="9" fillId="3" borderId="68" xfId="0" applyFont="1" applyFill="1" applyBorder="1" applyAlignment="1" applyProtection="1">
      <alignment horizontal="center" vertical="center" wrapText="1"/>
      <protection locked="0"/>
    </xf>
    <xf numFmtId="0" fontId="9" fillId="3" borderId="58" xfId="0" applyFont="1" applyFill="1" applyBorder="1" applyAlignment="1" applyProtection="1">
      <alignment horizontal="center" vertical="center" wrapText="1"/>
      <protection locked="0"/>
    </xf>
    <xf numFmtId="0" fontId="9" fillId="3" borderId="60" xfId="0" applyFont="1" applyFill="1" applyBorder="1" applyAlignment="1" applyProtection="1">
      <alignment horizontal="center" vertical="center" wrapText="1"/>
      <protection locked="0"/>
    </xf>
    <xf numFmtId="0" fontId="10" fillId="5" borderId="40" xfId="0" applyFont="1" applyFill="1" applyBorder="1" applyAlignment="1" applyProtection="1">
      <alignment horizontal="center" vertical="center" wrapText="1"/>
    </xf>
    <xf numFmtId="49" fontId="10" fillId="5" borderId="61" xfId="0" applyNumberFormat="1" applyFont="1" applyFill="1" applyBorder="1" applyAlignment="1" applyProtection="1">
      <alignment horizontal="center" vertical="center" wrapText="1"/>
    </xf>
    <xf numFmtId="49" fontId="10" fillId="5" borderId="62" xfId="0" applyNumberFormat="1" applyFont="1" applyFill="1" applyBorder="1" applyAlignment="1" applyProtection="1">
      <alignment horizontal="center" vertical="center" wrapText="1"/>
    </xf>
    <xf numFmtId="49" fontId="10" fillId="5" borderId="48" xfId="0" applyNumberFormat="1" applyFont="1" applyFill="1" applyBorder="1" applyAlignment="1" applyProtection="1">
      <alignment horizontal="center" vertical="center" wrapText="1"/>
    </xf>
    <xf numFmtId="49" fontId="15" fillId="5" borderId="0" xfId="0" applyNumberFormat="1" applyFont="1" applyFill="1" applyAlignment="1">
      <alignment horizontal="left" vertical="center" wrapText="1"/>
    </xf>
    <xf numFmtId="0" fontId="22" fillId="5" borderId="0" xfId="0" applyFont="1" applyFill="1" applyAlignment="1">
      <alignment horizontal="center" vertical="center" wrapText="1"/>
    </xf>
    <xf numFmtId="0" fontId="17" fillId="5" borderId="0" xfId="0" applyFont="1" applyFill="1" applyAlignment="1">
      <alignment horizontal="center" vertical="center" wrapText="1"/>
    </xf>
    <xf numFmtId="49" fontId="15" fillId="5" borderId="10" xfId="0" applyNumberFormat="1" applyFont="1" applyFill="1" applyBorder="1" applyAlignment="1">
      <alignment horizontal="center" vertical="center" wrapText="1"/>
    </xf>
    <xf numFmtId="49" fontId="15" fillId="5" borderId="8" xfId="0" applyNumberFormat="1" applyFont="1" applyFill="1" applyBorder="1" applyAlignment="1">
      <alignment horizontal="center" vertical="center" wrapText="1"/>
    </xf>
    <xf numFmtId="49" fontId="15" fillId="5" borderId="15" xfId="0" applyNumberFormat="1" applyFont="1" applyFill="1" applyBorder="1" applyAlignment="1">
      <alignment horizontal="center" vertical="center" wrapText="1"/>
    </xf>
    <xf numFmtId="49" fontId="15" fillId="5" borderId="42" xfId="0" applyNumberFormat="1" applyFont="1" applyFill="1" applyBorder="1" applyAlignment="1">
      <alignment horizontal="center" vertical="center" wrapText="1"/>
    </xf>
    <xf numFmtId="49" fontId="15" fillId="5" borderId="43" xfId="0" applyNumberFormat="1" applyFont="1" applyFill="1" applyBorder="1" applyAlignment="1">
      <alignment horizontal="center" vertical="center" wrapText="1"/>
    </xf>
    <xf numFmtId="49" fontId="15" fillId="5" borderId="44" xfId="0" applyNumberFormat="1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5" fillId="5" borderId="16" xfId="0" applyFont="1" applyFill="1" applyBorder="1" applyAlignment="1">
      <alignment horizontal="center" vertical="center" wrapText="1"/>
    </xf>
    <xf numFmtId="0" fontId="15" fillId="5" borderId="42" xfId="0" applyFont="1" applyFill="1" applyBorder="1" applyAlignment="1">
      <alignment horizontal="center" vertical="center" wrapText="1"/>
    </xf>
    <xf numFmtId="0" fontId="15" fillId="5" borderId="43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31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7" xfId="0" applyFont="1" applyFill="1" applyBorder="1" applyAlignment="1">
      <alignment horizontal="center" vertical="center" wrapText="1"/>
    </xf>
    <xf numFmtId="0" fontId="15" fillId="5" borderId="20" xfId="0" applyFont="1" applyFill="1" applyBorder="1" applyAlignment="1">
      <alignment horizontal="center" vertical="center" wrapText="1"/>
    </xf>
    <xf numFmtId="0" fontId="15" fillId="5" borderId="21" xfId="0" applyFont="1" applyFill="1" applyBorder="1" applyAlignment="1">
      <alignment horizontal="center" vertical="center" wrapText="1"/>
    </xf>
    <xf numFmtId="0" fontId="15" fillId="5" borderId="22" xfId="0" applyFont="1" applyFill="1" applyBorder="1" applyAlignment="1">
      <alignment horizontal="center" vertical="center" wrapText="1"/>
    </xf>
    <xf numFmtId="0" fontId="9" fillId="3" borderId="52" xfId="0" applyFont="1" applyFill="1" applyBorder="1" applyAlignment="1" applyProtection="1">
      <alignment horizontal="center" vertical="center" wrapText="1"/>
      <protection locked="0"/>
    </xf>
    <xf numFmtId="0" fontId="9" fillId="3" borderId="12" xfId="0" applyFont="1" applyFill="1" applyBorder="1" applyAlignment="1" applyProtection="1">
      <alignment horizontal="center" vertical="center" wrapText="1"/>
      <protection locked="0"/>
    </xf>
    <xf numFmtId="0" fontId="9" fillId="3" borderId="13" xfId="0" applyFont="1" applyFill="1" applyBorder="1" applyAlignment="1" applyProtection="1">
      <alignment horizontal="center" vertical="center" wrapText="1"/>
      <protection locked="0"/>
    </xf>
    <xf numFmtId="0" fontId="15" fillId="5" borderId="8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19" xfId="0" applyFont="1" applyFill="1" applyBorder="1" applyAlignment="1">
      <alignment horizontal="center" vertical="center" wrapText="1"/>
    </xf>
    <xf numFmtId="0" fontId="15" fillId="7" borderId="0" xfId="0" applyFont="1" applyFill="1" applyAlignment="1" applyProtection="1">
      <alignment horizontal="left" vertical="center" wrapText="1"/>
    </xf>
    <xf numFmtId="49" fontId="15" fillId="0" borderId="33" xfId="0" applyNumberFormat="1" applyFont="1" applyFill="1" applyBorder="1" applyAlignment="1" applyProtection="1">
      <alignment horizontal="center" vertical="center" wrapText="1"/>
    </xf>
    <xf numFmtId="49" fontId="15" fillId="0" borderId="40" xfId="0" applyNumberFormat="1" applyFont="1" applyFill="1" applyBorder="1" applyAlignment="1" applyProtection="1">
      <alignment horizontal="center" vertical="center" wrapText="1"/>
    </xf>
    <xf numFmtId="0" fontId="10" fillId="0" borderId="3" xfId="0" applyFont="1" applyFill="1" applyBorder="1" applyAlignment="1" applyProtection="1">
      <alignment horizontal="center" vertical="center" wrapText="1"/>
    </xf>
    <xf numFmtId="0" fontId="15" fillId="0" borderId="0" xfId="0" applyFont="1" applyFill="1" applyAlignment="1" applyProtection="1">
      <alignment wrapText="1"/>
    </xf>
    <xf numFmtId="4" fontId="15" fillId="0" borderId="3" xfId="3" applyNumberFormat="1" applyFont="1" applyFill="1" applyBorder="1" applyAlignment="1" applyProtection="1">
      <alignment horizontal="center" vertical="center" wrapText="1"/>
    </xf>
    <xf numFmtId="4" fontId="15" fillId="0" borderId="6" xfId="3" applyNumberFormat="1" applyFont="1" applyFill="1" applyBorder="1" applyAlignment="1" applyProtection="1">
      <alignment horizontal="center" vertical="center" wrapText="1"/>
    </xf>
  </cellXfs>
  <cellStyles count="16">
    <cellStyle name="Обычный" xfId="0" builtinId="0"/>
    <cellStyle name="Обычный 11" xfId="5" xr:uid="{00000000-0005-0000-0000-000002000000}"/>
    <cellStyle name="Обычный 15" xfId="4" xr:uid="{00000000-0005-0000-0000-000003000000}"/>
    <cellStyle name="Обычный 2" xfId="2" xr:uid="{00000000-0005-0000-0000-000004000000}"/>
    <cellStyle name="Обычный 2 2" xfId="13" xr:uid="{00000000-0005-0000-0000-000005000000}"/>
    <cellStyle name="Обычный 3" xfId="1" xr:uid="{00000000-0005-0000-0000-000006000000}"/>
    <cellStyle name="Обычный 4" xfId="10" xr:uid="{00000000-0005-0000-0000-000007000000}"/>
    <cellStyle name="Обычный 4 5" xfId="12" xr:uid="{00000000-0005-0000-0000-000008000000}"/>
    <cellStyle name="Обычный 7" xfId="8" xr:uid="{00000000-0005-0000-0000-000009000000}"/>
    <cellStyle name="Обычный 8" xfId="11" xr:uid="{00000000-0005-0000-0000-00000A000000}"/>
    <cellStyle name="Финансовый" xfId="3" builtinId="3"/>
    <cellStyle name="Финансовый 2" xfId="15" xr:uid="{69D324A7-E967-480B-B994-D44343B85253}"/>
    <cellStyle name="Финансовый 2 2" xfId="7" xr:uid="{00000000-0005-0000-0000-000010000000}"/>
    <cellStyle name="Финансовый 3 2" xfId="6" xr:uid="{00000000-0005-0000-0000-000011000000}"/>
    <cellStyle name="Финансовый 3 2 2" xfId="9" xr:uid="{00000000-0005-0000-0000-000012000000}"/>
    <cellStyle name="Финансовый 6" xfId="14" xr:uid="{00000000-0005-0000-0000-000013000000}"/>
  </cellStyles>
  <dxfs count="1">
    <dxf>
      <alignment wrapText="1"/>
    </dxf>
  </dxfs>
  <tableStyles count="0" defaultTableStyle="TableStyleMedium9"/>
  <colors>
    <mruColors>
      <color rgb="FF95B3D7"/>
      <color rgb="FF006666"/>
      <color rgb="FFFF66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367146</xdr:colOff>
      <xdr:row>5</xdr:row>
      <xdr:rowOff>123825</xdr:rowOff>
    </xdr:from>
    <xdr:to>
      <xdr:col>9</xdr:col>
      <xdr:colOff>210999</xdr:colOff>
      <xdr:row>19</xdr:row>
      <xdr:rowOff>95937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375A6364-83B5-45EE-8E31-47EDF2000B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6746" y="933450"/>
          <a:ext cx="4720653" cy="2239062"/>
        </a:xfrm>
        <a:prstGeom prst="rect">
          <a:avLst/>
        </a:prstGeom>
      </xdr:spPr>
    </xdr:pic>
    <xdr:clientData/>
  </xdr:twoCellAnchor>
  <xdr:twoCellAnchor editAs="oneCell">
    <xdr:from>
      <xdr:col>10</xdr:col>
      <xdr:colOff>383919</xdr:colOff>
      <xdr:row>4</xdr:row>
      <xdr:rowOff>57150</xdr:rowOff>
    </xdr:from>
    <xdr:to>
      <xdr:col>23</xdr:col>
      <xdr:colOff>1617</xdr:colOff>
      <xdr:row>13</xdr:row>
      <xdr:rowOff>57462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69A1EC8C-6EF7-45D0-99B4-310043502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479919" y="704850"/>
          <a:ext cx="7542498" cy="1457637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Мария Лейс" refreshedDate="46196.615594097224" createdVersion="7" refreshedVersion="7" minRefreshableVersion="3" recordCount="87" xr:uid="{1A34173F-5C62-40E9-86F9-633B741D8085}">
  <cacheSource type="worksheet">
    <worksheetSource ref="D8:H38" sheet="ВДЦ"/>
  </cacheSource>
  <cacheFields count="5">
    <cacheField name="Наименование  затрат" numFmtId="0">
      <sharedItems containsBlank="1" count="101" longText="1">
        <m/>
        <s v="Раздел 1. Озеленнение территории"/>
        <s v="Посадка деревьев с комом земли размером 1х1х0,6"/>
        <s v="Лиственные деревья "/>
        <s v="Ива &quot;Буллата&quot;, WRB90"/>
        <s v="Посадка деревьев с комом земли размером 1,1х1,1х0,6"/>
        <s v="Ирга круглолистная, WRB80"/>
        <s v="Хвойные деревья "/>
        <s v="Ель сибирская (Picea obovata), WRB80"/>
        <s v="Ель сибирская (Picea obovata), WRB90"/>
        <s v="Сосна обыкновенная (Pinus sylvestris), WRB90"/>
        <s v="Посадка кустарников с комом земли 0,2х0,2"/>
        <s v="Лиственные кустарники "/>
        <s v="Смородина альпийская Шмидт (Ribes alpinum Schmidt), C3"/>
        <s v="Стефанандра надрезаннолистная Криспа (Stephanandra incisa Crispa), C3"/>
        <s v="Посадка кустарников с комом земли 0,3х0,3"/>
        <s v="Гортензия метельчатая 'Киушу' (Hydrangea paniculata Kyushu), C10"/>
        <s v="Ива пурупурная Нана (Salix purpurea &quot;Nana&quot;), C5"/>
        <s v="Рябинник рябинолистный (Sorbaria sorbifolia), C5"/>
        <s v="Спирея серая &quot;Грефшейм&quot; (Spiraea cinerea 'Grefsheim'), C5"/>
        <s v="Хвойные кустарники "/>
        <s v="Микробиота перекрестнопарная (Microbióta decussáta), WRB50"/>
        <s v="Сосна горная Муго (Pinus mugo Mughus), WRB50"/>
        <s v="Посадка кустарников с комом земли 0,5х0,3"/>
        <s v="Клен татарский, Mst (Ácer tatáricum), WRB70"/>
        <s v="Посадка кустарников с комом земли 0,8х0,5"/>
        <s v="Жимолость татарская Арнольд Ред (Lonicera tatarica Arnold Red), WRB80"/>
        <s v="Посадка лиан с комом земли 0,2х0,2"/>
        <s v="Лианы"/>
        <s v="Девичий виноград пятилисточковый (Parthenocíssus quinquefolia), C3"/>
        <s v="Посадка лиан с комом земли 0,3х0,3"/>
        <s v="Жимолость Каприфоль (Lonícera caprifólium), WRB50"/>
        <s v="Посадка многолетних цветников "/>
        <s v="Микс 1"/>
        <s v="Астра новобельгийская 'Marie Ballard' (Aster novi-belgii Marie Ballard)"/>
        <s v="Вербена бонарская (Verbena officinalis)"/>
        <s v="Гвоздика картузианская (Dianthus carthusianorum )"/>
        <s v="Котовник Фассена Six Hills Giant (Nepeta faasenii)"/>
        <s v="Луговик дернистый Голдтау (Deschampsia cespitosa `Goldtau`)"/>
        <s v="Мята перечная 'Orangenminze' (Méntha piperíta 'Orangenminze' )"/>
        <s v="Осока пальмолистная (Carex muskingumensis)"/>
        <s v="Микс 2"/>
        <s v="Котовник сибирский (Nepeta sibirica)"/>
        <s v="Лук круглоголовый (Allium sphaerocephalon)"/>
        <s v="Очиток видный Мартона (Sedum spectabile «Matrona»)"/>
        <s v="Тысячелистник обыкновенный 'Summer Pastels' (Аchillea millefolium &quot;Summer Pastels&quot;)"/>
        <s v="Эхинацея пурпурная (Echinácea purpúrea)"/>
        <s v="Микс 3"/>
        <s v="Бруннера крупнолистная Джек Фрост (Bergenia macrophylla 'Jack Frost' )"/>
        <s v="Ирис сибирский Блю Мун (Iris Sibirica Blue Moon)"/>
        <s v="Страусник обыкновенный(Matteuccia struthiopteris)"/>
        <s v="Тиарелла сердцелистная (Tiarella cordifolia)"/>
        <s v="Щитовник мужской (Dryópteris fílix-mas)"/>
        <s v="Микс 4"/>
        <s v="Герань кембриджская 'St. Ola' (Geranium cantabrigiense 'St Ola')"/>
        <s v="Кочедыжник женский (Athyrium filix-femina)"/>
        <s v="Ожика лесная (Luzula sylvatica)"/>
        <s v="Осока гладконосая (Carex leiorhyncha)"/>
        <s v="Хоста Зибольда Тру Блю (Hosta sieboldiana True Blue)"/>
        <s v="Микс 5"/>
        <s v="Барвинок малый (Vinca minor)"/>
        <s v="Посадка многолетних злаковых растении"/>
        <s v="Микс 6"/>
        <s v="Вейник остроцветковый Карл Фостер (Calamagrostis × acutiflora 'Karl Foerster')"/>
        <s v="Микс 7"/>
        <s v="Устройство мульчирующего покрытия "/>
        <s v="Мульча из коры лиственных пород, средняя фракция 3-6 см"/>
        <s v="Подвозка и насыпка плодородного грунта с разравниванием и уплотнением на участках озеленения "/>
        <s v="Плодородный грунт: средний суглинок 70%, песок 20%, торф 10%"/>
        <s v="Устройство покрытия из посевного газона на грунтовом основании (включая полив и укатку газона)"/>
        <s v="Тип 8"/>
        <s v="Газон теневыносливый (семена) - 20%- Овсяница красная, 35%- Овсяница красная, 35%- Овсяница овечья, 10%- Мятлик обыкновенный"/>
        <s v="Тип 9"/>
        <s v="Низкорослый газон(семена) - 85% — Овсяница красная Диппер, 10% — Мятлик луговой Баримпала, 5% — Клевер белый ползучий Лифлекс"/>
        <s v="Устройство покрытия из газонной решетки на грунтовом основании с учетом пожарной техники "/>
        <s v="Газонная решетка пластиковая ECORASTER E50 330х330х50 черная "/>
        <s v="Растительный субстрат. Смесь из 30-35% растительного субстрата и 65-70% щебня (фракция 20/60) δ=150 мм"/>
        <s v="Комплекс работ  по содержанию, прополке, поливу зеленых насаждений, после посадки. (Санитарная и формирующая обрезка живой изгороди. (с материалами),Вычесывание газона, аэрация, внесение азотных удобрений, при необходимости подсеевание семян и первая стрижка.  Внесение удобрений под корень всех растений. Прополка при необходимости. Формирующая обрезка кроны, удаление пересекающихся ветвей, конкурентов, параллельных ветвей, формирование структуры деревьев, кустарников и живой изгороди. Подсыпка мульчи при необходимости.Удаление старых засохших, отмерших побегов. Удобрения и все необходимое для выполнения работ входит в стоимость ухода, за исключением коры и гальки, для подсыпания клумб при необходимости.)  Работы будут проходить 2-3 дня в неделю, на протяжении месяца. Начало работ с 01.05.2027 г. "/>
        <s v="Эхинацея пурпурная (Echinácea purpúrea) - 5%" u="1"/>
        <s v="Мята перечная 'Orangenminze' (Méntha piperíta 'Orangenminze' ) - 10%" u="1"/>
        <s v="Кочедыжник женский (Athyrium filix-femina) - 20%" u="1"/>
        <s v="Ожика лесная (Luzula sylvatica)- 20%" u="1"/>
        <s v="Астра новобельгийская 'Marie Ballard' (Aster novi-belgii Marie Ballard) -15 %" u="1"/>
        <s v="Вербена бонарская (Verbena officinalis) - 5%" u="1"/>
        <s v="Гвоздика картузианская (Dianthus carthusianorum ) - 5%" u="1"/>
        <s v="Луговик дернистый Голдтау (Deschampsia cespitosa `Goldtau`) -20%" u="1"/>
        <s v="Осока гладконосая (Carex leiorhyncha)- 30%" u="1"/>
        <s v="Страусник обыкновенный(Matteuccia struthiopteris) - 25%" u="1"/>
        <s v="Герань кембриджская 'St. Ola' (Geranium cantabrigiense 'St Ola') - 15%" u="1"/>
        <s v="Тысячелистник обыкновенный 'Summer Pastels' (Аchillea millefolium &quot;Summer Pastels&quot;) - 10%" u="1"/>
        <s v="Котовник сибирский (Nepeta sibirica) - 25%" u="1"/>
        <s v="Тиарелла сердцелистная (Tiarella cordifolia) - 20%" u="1"/>
        <s v="Луговик дернистый Голдтау (Deschampsia cespitosa `Goldtau`) - 20%" u="1"/>
        <s v="Котовник Фассена Six Hills Giant (Nepeta faasenii) - 30%" u="1"/>
        <s v="Бруннера крупнолистная Джек Фрост (Bergenia macrophylla 'Jack Frost' ) - 15%" u="1"/>
        <s v="Щитовник мужской (Dryópteris fílix-mas) - 25%" u="1"/>
        <s v="Лук круглоголовый (Allium sphaerocephalon) - 10%" u="1"/>
        <s v="Хоста Зибольда Тру Блю (Hosta sieboldiana True Blue) - 15%" u="1"/>
        <s v="Осока пальмолистная (Carex muskingumensis) -15 %" u="1"/>
        <s v="Очиток видный Мартона (Sedum spectabile «Matrona») - 15%" u="1"/>
        <s v="Ирис сибирский Блю Мун (Iris Sibirica Blue Moon) - 15%" u="1"/>
      </sharedItems>
    </cacheField>
    <cacheField name="Примечание" numFmtId="0">
      <sharedItems containsBlank="1" count="3">
        <m/>
        <s v="договорная цена"/>
        <s v="материал подрядчика"/>
      </sharedItems>
    </cacheField>
    <cacheField name="Ед. изм." numFmtId="0">
      <sharedItems containsBlank="1" count="6">
        <m/>
        <s v="шт"/>
        <s v="м2"/>
        <s v="м3"/>
        <s v="кг"/>
        <s v="компл."/>
      </sharedItems>
    </cacheField>
    <cacheField name="Коэф. Расхода" numFmtId="0">
      <sharedItems containsString="0" containsBlank="1" containsNumber="1" minValue="0.03" maxValue="1.06"/>
    </cacheField>
    <cacheField name="Кол-во" numFmtId="0">
      <sharedItems containsString="0" containsBlank="1" containsNumber="1" containsInteger="1" minValue="1" maxValue="27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7">
  <r>
    <x v="0"/>
    <x v="0"/>
    <x v="0"/>
    <m/>
    <m/>
  </r>
  <r>
    <x v="0"/>
    <x v="0"/>
    <x v="0"/>
    <m/>
    <m/>
  </r>
  <r>
    <x v="1"/>
    <x v="0"/>
    <x v="0"/>
    <m/>
    <m/>
  </r>
  <r>
    <x v="2"/>
    <x v="1"/>
    <x v="1"/>
    <m/>
    <n v="8"/>
  </r>
  <r>
    <x v="3"/>
    <x v="0"/>
    <x v="1"/>
    <m/>
    <n v="8"/>
  </r>
  <r>
    <x v="4"/>
    <x v="2"/>
    <x v="1"/>
    <n v="1"/>
    <n v="8"/>
  </r>
  <r>
    <x v="5"/>
    <x v="1"/>
    <x v="1"/>
    <m/>
    <n v="57"/>
  </r>
  <r>
    <x v="3"/>
    <x v="0"/>
    <x v="1"/>
    <m/>
    <n v="31"/>
  </r>
  <r>
    <x v="6"/>
    <x v="2"/>
    <x v="1"/>
    <n v="1"/>
    <n v="31"/>
  </r>
  <r>
    <x v="7"/>
    <x v="0"/>
    <x v="1"/>
    <m/>
    <n v="26"/>
  </r>
  <r>
    <x v="8"/>
    <x v="2"/>
    <x v="1"/>
    <n v="1"/>
    <n v="6"/>
  </r>
  <r>
    <x v="9"/>
    <x v="2"/>
    <x v="1"/>
    <n v="1"/>
    <n v="1"/>
  </r>
  <r>
    <x v="10"/>
    <x v="2"/>
    <x v="1"/>
    <n v="1"/>
    <n v="19"/>
  </r>
  <r>
    <x v="11"/>
    <x v="1"/>
    <x v="1"/>
    <m/>
    <n v="467"/>
  </r>
  <r>
    <x v="12"/>
    <x v="0"/>
    <x v="1"/>
    <m/>
    <n v="467"/>
  </r>
  <r>
    <x v="13"/>
    <x v="2"/>
    <x v="1"/>
    <n v="1"/>
    <n v="319"/>
  </r>
  <r>
    <x v="14"/>
    <x v="2"/>
    <x v="1"/>
    <n v="1"/>
    <n v="148"/>
  </r>
  <r>
    <x v="15"/>
    <x v="1"/>
    <x v="1"/>
    <m/>
    <n v="588"/>
  </r>
  <r>
    <x v="12"/>
    <x v="0"/>
    <x v="1"/>
    <m/>
    <n v="511"/>
  </r>
  <r>
    <x v="16"/>
    <x v="2"/>
    <x v="1"/>
    <n v="1"/>
    <n v="53"/>
  </r>
  <r>
    <x v="17"/>
    <x v="2"/>
    <x v="1"/>
    <n v="1"/>
    <n v="198"/>
  </r>
  <r>
    <x v="18"/>
    <x v="2"/>
    <x v="1"/>
    <n v="1"/>
    <n v="200"/>
  </r>
  <r>
    <x v="19"/>
    <x v="2"/>
    <x v="1"/>
    <n v="1"/>
    <n v="60"/>
  </r>
  <r>
    <x v="20"/>
    <x v="0"/>
    <x v="1"/>
    <m/>
    <n v="77"/>
  </r>
  <r>
    <x v="21"/>
    <x v="2"/>
    <x v="1"/>
    <n v="1"/>
    <n v="51"/>
  </r>
  <r>
    <x v="22"/>
    <x v="2"/>
    <x v="1"/>
    <n v="1"/>
    <n v="26"/>
  </r>
  <r>
    <x v="23"/>
    <x v="1"/>
    <x v="1"/>
    <m/>
    <n v="22"/>
  </r>
  <r>
    <x v="12"/>
    <x v="0"/>
    <x v="1"/>
    <m/>
    <n v="22"/>
  </r>
  <r>
    <x v="24"/>
    <x v="2"/>
    <x v="1"/>
    <n v="1"/>
    <n v="22"/>
  </r>
  <r>
    <x v="25"/>
    <x v="1"/>
    <x v="1"/>
    <m/>
    <n v="7"/>
  </r>
  <r>
    <x v="12"/>
    <x v="0"/>
    <x v="1"/>
    <m/>
    <n v="7"/>
  </r>
  <r>
    <x v="26"/>
    <x v="2"/>
    <x v="1"/>
    <n v="1"/>
    <n v="7"/>
  </r>
  <r>
    <x v="27"/>
    <x v="1"/>
    <x v="1"/>
    <m/>
    <n v="18"/>
  </r>
  <r>
    <x v="28"/>
    <x v="0"/>
    <x v="1"/>
    <m/>
    <n v="18"/>
  </r>
  <r>
    <x v="29"/>
    <x v="2"/>
    <x v="1"/>
    <n v="1"/>
    <n v="18"/>
  </r>
  <r>
    <x v="30"/>
    <x v="1"/>
    <x v="1"/>
    <m/>
    <n v="6"/>
  </r>
  <r>
    <x v="28"/>
    <x v="0"/>
    <x v="1"/>
    <m/>
    <n v="6"/>
  </r>
  <r>
    <x v="31"/>
    <x v="2"/>
    <x v="1"/>
    <n v="1"/>
    <n v="6"/>
  </r>
  <r>
    <x v="32"/>
    <x v="1"/>
    <x v="2"/>
    <m/>
    <n v="807"/>
  </r>
  <r>
    <x v="33"/>
    <x v="0"/>
    <x v="2"/>
    <m/>
    <n v="48"/>
  </r>
  <r>
    <x v="34"/>
    <x v="2"/>
    <x v="1"/>
    <n v="1"/>
    <n v="21"/>
  </r>
  <r>
    <x v="35"/>
    <x v="2"/>
    <x v="1"/>
    <n v="1"/>
    <n v="9"/>
  </r>
  <r>
    <x v="36"/>
    <x v="2"/>
    <x v="1"/>
    <n v="1"/>
    <n v="12"/>
  </r>
  <r>
    <x v="37"/>
    <x v="2"/>
    <x v="1"/>
    <n v="1"/>
    <n v="49"/>
  </r>
  <r>
    <x v="38"/>
    <x v="2"/>
    <x v="1"/>
    <n v="1"/>
    <n v="32"/>
  </r>
  <r>
    <x v="39"/>
    <x v="2"/>
    <x v="1"/>
    <n v="1"/>
    <n v="18"/>
  </r>
  <r>
    <x v="40"/>
    <x v="2"/>
    <x v="1"/>
    <n v="1"/>
    <n v="32"/>
  </r>
  <r>
    <x v="41"/>
    <x v="0"/>
    <x v="2"/>
    <m/>
    <n v="142"/>
  </r>
  <r>
    <x v="34"/>
    <x v="2"/>
    <x v="1"/>
    <n v="1"/>
    <n v="137"/>
  </r>
  <r>
    <x v="42"/>
    <x v="2"/>
    <x v="1"/>
    <n v="1"/>
    <n v="238"/>
  </r>
  <r>
    <x v="38"/>
    <x v="2"/>
    <x v="1"/>
    <n v="1"/>
    <n v="171"/>
  </r>
  <r>
    <x v="43"/>
    <x v="2"/>
    <x v="1"/>
    <n v="1"/>
    <n v="300"/>
  </r>
  <r>
    <x v="44"/>
    <x v="2"/>
    <x v="1"/>
    <n v="1"/>
    <n v="152"/>
  </r>
  <r>
    <x v="45"/>
    <x v="2"/>
    <x v="1"/>
    <n v="1"/>
    <n v="93"/>
  </r>
  <r>
    <x v="46"/>
    <x v="2"/>
    <x v="1"/>
    <n v="1"/>
    <n v="55"/>
  </r>
  <r>
    <x v="47"/>
    <x v="0"/>
    <x v="2"/>
    <m/>
    <n v="272"/>
  </r>
  <r>
    <x v="48"/>
    <x v="2"/>
    <x v="1"/>
    <n v="1"/>
    <n v="387"/>
  </r>
  <r>
    <x v="49"/>
    <x v="2"/>
    <x v="1"/>
    <n v="1"/>
    <n v="258"/>
  </r>
  <r>
    <x v="50"/>
    <x v="2"/>
    <x v="1"/>
    <n v="1"/>
    <n v="288"/>
  </r>
  <r>
    <x v="51"/>
    <x v="2"/>
    <x v="1"/>
    <n v="1"/>
    <n v="522"/>
  </r>
  <r>
    <x v="52"/>
    <x v="2"/>
    <x v="1"/>
    <n v="1"/>
    <n v="218"/>
  </r>
  <r>
    <x v="53"/>
    <x v="0"/>
    <x v="2"/>
    <m/>
    <n v="243"/>
  </r>
  <r>
    <x v="54"/>
    <x v="2"/>
    <x v="1"/>
    <n v="1"/>
    <n v="202"/>
  </r>
  <r>
    <x v="55"/>
    <x v="2"/>
    <x v="1"/>
    <n v="1"/>
    <n v="405"/>
  </r>
  <r>
    <x v="56"/>
    <x v="2"/>
    <x v="1"/>
    <n v="1"/>
    <n v="361"/>
  </r>
  <r>
    <x v="57"/>
    <x v="2"/>
    <x v="1"/>
    <n v="1"/>
    <n v="691"/>
  </r>
  <r>
    <x v="58"/>
    <x v="2"/>
    <x v="1"/>
    <n v="1"/>
    <n v="100"/>
  </r>
  <r>
    <x v="59"/>
    <x v="0"/>
    <x v="2"/>
    <m/>
    <n v="102"/>
  </r>
  <r>
    <x v="60"/>
    <x v="2"/>
    <x v="1"/>
    <n v="1"/>
    <n v="1020"/>
  </r>
  <r>
    <x v="61"/>
    <x v="1"/>
    <x v="2"/>
    <m/>
    <n v="792"/>
  </r>
  <r>
    <x v="62"/>
    <x v="0"/>
    <x v="2"/>
    <m/>
    <n v="540"/>
  </r>
  <r>
    <x v="63"/>
    <x v="2"/>
    <x v="1"/>
    <n v="1"/>
    <n v="2700"/>
  </r>
  <r>
    <x v="64"/>
    <x v="0"/>
    <x v="2"/>
    <m/>
    <n v="252"/>
  </r>
  <r>
    <x v="38"/>
    <x v="2"/>
    <x v="1"/>
    <n v="1"/>
    <n v="757"/>
  </r>
  <r>
    <x v="65"/>
    <x v="1"/>
    <x v="2"/>
    <m/>
    <n v="1135"/>
  </r>
  <r>
    <x v="66"/>
    <x v="2"/>
    <x v="3"/>
    <n v="1"/>
    <n v="34"/>
  </r>
  <r>
    <x v="67"/>
    <x v="1"/>
    <x v="3"/>
    <m/>
    <n v="803"/>
  </r>
  <r>
    <x v="68"/>
    <x v="2"/>
    <x v="3"/>
    <n v="1.06"/>
    <n v="851"/>
  </r>
  <r>
    <x v="69"/>
    <x v="1"/>
    <x v="2"/>
    <m/>
    <n v="2154"/>
  </r>
  <r>
    <x v="70"/>
    <x v="0"/>
    <x v="2"/>
    <m/>
    <n v="942"/>
  </r>
  <r>
    <x v="71"/>
    <x v="2"/>
    <x v="4"/>
    <n v="3.3000000000000002E-2"/>
    <n v="31"/>
  </r>
  <r>
    <x v="72"/>
    <x v="0"/>
    <x v="2"/>
    <m/>
    <n v="1212"/>
  </r>
  <r>
    <x v="73"/>
    <x v="2"/>
    <x v="4"/>
    <n v="0.03"/>
    <n v="36"/>
  </r>
  <r>
    <x v="74"/>
    <x v="1"/>
    <x v="2"/>
    <m/>
    <n v="875"/>
  </r>
  <r>
    <x v="75"/>
    <x v="2"/>
    <x v="2"/>
    <n v="1"/>
    <n v="875"/>
  </r>
  <r>
    <x v="76"/>
    <x v="2"/>
    <x v="3"/>
    <n v="1.03"/>
    <n v="135"/>
  </r>
  <r>
    <x v="77"/>
    <x v="1"/>
    <x v="5"/>
    <m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0DAEED-C2FD-46DF-8DD4-6BA7696C0B49}" name="Сводная таблица1" cacheId="71" applyNumberFormats="0" applyBorderFormats="0" applyFontFormats="0" applyPatternFormats="0" applyAlignmentFormats="0" applyWidthHeightFormats="1" dataCaption="Значения" updatedVersion="7" minRefreshableVersion="3" useAutoFormatting="1" itemPrintTitles="1" createdVersion="7" indent="0" compact="0" compactData="0" gridDropZones="1" multipleFieldFilters="0" fieldListSortAscending="1">
  <location ref="A3:C67" firstHeaderRow="2" firstDataRow="2" firstDataCol="2" rowPageCount="1" colPageCount="1"/>
  <pivotFields count="5">
    <pivotField axis="axisRow" compact="0" outline="0" showAll="0" defaultSubtotal="0">
      <items count="101">
        <item m="1" x="82"/>
        <item x="60"/>
        <item m="1" x="94"/>
        <item x="63"/>
        <item m="1" x="83"/>
        <item x="71"/>
        <item x="75"/>
        <item m="1" x="84"/>
        <item m="1" x="88"/>
        <item x="16"/>
        <item x="29"/>
        <item x="8"/>
        <item x="9"/>
        <item x="31"/>
        <item x="26"/>
        <item x="4"/>
        <item x="17"/>
        <item x="6"/>
        <item m="1" x="100"/>
        <item x="24"/>
        <item x="77"/>
        <item m="1" x="90"/>
        <item m="1" x="93"/>
        <item m="1" x="80"/>
        <item x="28"/>
        <item x="3"/>
        <item x="12"/>
        <item x="38"/>
        <item m="1" x="92"/>
        <item m="1" x="85"/>
        <item m="1" x="96"/>
        <item x="21"/>
        <item x="33"/>
        <item x="41"/>
        <item x="47"/>
        <item x="53"/>
        <item x="59"/>
        <item x="62"/>
        <item x="64"/>
        <item x="66"/>
        <item m="1" x="79"/>
        <item x="73"/>
        <item m="1" x="81"/>
        <item m="1" x="86"/>
        <item m="1" x="98"/>
        <item m="1" x="99"/>
        <item x="68"/>
        <item x="67"/>
        <item x="5"/>
        <item x="2"/>
        <item x="11"/>
        <item x="15"/>
        <item x="23"/>
        <item x="25"/>
        <item x="27"/>
        <item x="30"/>
        <item x="61"/>
        <item x="32"/>
        <item x="1"/>
        <item x="76"/>
        <item x="18"/>
        <item x="13"/>
        <item x="22"/>
        <item x="10"/>
        <item x="19"/>
        <item x="14"/>
        <item m="1" x="87"/>
        <item m="1" x="91"/>
        <item x="70"/>
        <item x="72"/>
        <item m="1" x="89"/>
        <item x="65"/>
        <item x="74"/>
        <item x="69"/>
        <item x="7"/>
        <item x="20"/>
        <item m="1" x="97"/>
        <item m="1" x="95"/>
        <item m="1" x="78"/>
        <item x="0"/>
        <item x="34"/>
        <item x="35"/>
        <item x="36"/>
        <item x="37"/>
        <item x="39"/>
        <item x="40"/>
        <item x="42"/>
        <item x="43"/>
        <item x="44"/>
        <item x="45"/>
        <item x="46"/>
        <item x="48"/>
        <item x="49"/>
        <item x="50"/>
        <item x="51"/>
        <item x="52"/>
        <item x="54"/>
        <item x="55"/>
        <item x="56"/>
        <item x="57"/>
        <item x="58"/>
      </items>
    </pivotField>
    <pivotField axis="axisPage" compact="0" outline="0" multipleItemSelectionAllowed="1" showAll="0">
      <items count="4">
        <item x="1"/>
        <item x="2"/>
        <item h="1" x="0"/>
        <item t="default"/>
      </items>
    </pivotField>
    <pivotField axis="axisRow" compact="0" outline="0" showAll="0" defaultSubtotal="0">
      <items count="6">
        <item x="4"/>
        <item x="5"/>
        <item x="2"/>
        <item x="3"/>
        <item x="1"/>
        <item x="0"/>
      </items>
    </pivotField>
    <pivotField compact="0" outline="0" showAll="0"/>
    <pivotField dataField="1" compact="0" outline="0" showAll="0"/>
  </pivotFields>
  <rowFields count="2">
    <field x="0"/>
    <field x="2"/>
  </rowFields>
  <rowItems count="63">
    <i>
      <x v="1"/>
      <x v="4"/>
    </i>
    <i>
      <x v="3"/>
      <x v="4"/>
    </i>
    <i>
      <x v="5"/>
      <x/>
    </i>
    <i>
      <x v="6"/>
      <x v="2"/>
    </i>
    <i>
      <x v="9"/>
      <x v="4"/>
    </i>
    <i>
      <x v="10"/>
      <x v="4"/>
    </i>
    <i>
      <x v="11"/>
      <x v="4"/>
    </i>
    <i>
      <x v="12"/>
      <x v="4"/>
    </i>
    <i>
      <x v="13"/>
      <x v="4"/>
    </i>
    <i>
      <x v="14"/>
      <x v="4"/>
    </i>
    <i>
      <x v="15"/>
      <x v="4"/>
    </i>
    <i>
      <x v="16"/>
      <x v="4"/>
    </i>
    <i>
      <x v="17"/>
      <x v="4"/>
    </i>
    <i>
      <x v="19"/>
      <x v="4"/>
    </i>
    <i>
      <x v="20"/>
      <x v="1"/>
    </i>
    <i>
      <x v="27"/>
      <x v="4"/>
    </i>
    <i>
      <x v="31"/>
      <x v="4"/>
    </i>
    <i>
      <x v="39"/>
      <x v="3"/>
    </i>
    <i>
      <x v="41"/>
      <x/>
    </i>
    <i>
      <x v="46"/>
      <x v="3"/>
    </i>
    <i>
      <x v="47"/>
      <x v="3"/>
    </i>
    <i>
      <x v="48"/>
      <x v="4"/>
    </i>
    <i>
      <x v="49"/>
      <x v="4"/>
    </i>
    <i>
      <x v="50"/>
      <x v="4"/>
    </i>
    <i>
      <x v="51"/>
      <x v="4"/>
    </i>
    <i>
      <x v="52"/>
      <x v="4"/>
    </i>
    <i>
      <x v="53"/>
      <x v="4"/>
    </i>
    <i>
      <x v="54"/>
      <x v="4"/>
    </i>
    <i>
      <x v="55"/>
      <x v="4"/>
    </i>
    <i>
      <x v="56"/>
      <x v="2"/>
    </i>
    <i>
      <x v="57"/>
      <x v="2"/>
    </i>
    <i>
      <x v="59"/>
      <x v="3"/>
    </i>
    <i>
      <x v="60"/>
      <x v="4"/>
    </i>
    <i>
      <x v="61"/>
      <x v="4"/>
    </i>
    <i>
      <x v="62"/>
      <x v="4"/>
    </i>
    <i>
      <x v="63"/>
      <x v="4"/>
    </i>
    <i>
      <x v="64"/>
      <x v="4"/>
    </i>
    <i>
      <x v="65"/>
      <x v="4"/>
    </i>
    <i>
      <x v="71"/>
      <x v="2"/>
    </i>
    <i>
      <x v="72"/>
      <x v="2"/>
    </i>
    <i>
      <x v="73"/>
      <x v="2"/>
    </i>
    <i>
      <x v="80"/>
      <x v="4"/>
    </i>
    <i>
      <x v="81"/>
      <x v="4"/>
    </i>
    <i>
      <x v="82"/>
      <x v="4"/>
    </i>
    <i>
      <x v="83"/>
      <x v="4"/>
    </i>
    <i>
      <x v="84"/>
      <x v="4"/>
    </i>
    <i>
      <x v="85"/>
      <x v="4"/>
    </i>
    <i>
      <x v="86"/>
      <x v="4"/>
    </i>
    <i>
      <x v="87"/>
      <x v="4"/>
    </i>
    <i>
      <x v="88"/>
      <x v="4"/>
    </i>
    <i>
      <x v="89"/>
      <x v="4"/>
    </i>
    <i>
      <x v="90"/>
      <x v="4"/>
    </i>
    <i>
      <x v="91"/>
      <x v="4"/>
    </i>
    <i>
      <x v="92"/>
      <x v="4"/>
    </i>
    <i>
      <x v="93"/>
      <x v="4"/>
    </i>
    <i>
      <x v="94"/>
      <x v="4"/>
    </i>
    <i>
      <x v="95"/>
      <x v="4"/>
    </i>
    <i>
      <x v="96"/>
      <x v="4"/>
    </i>
    <i>
      <x v="97"/>
      <x v="4"/>
    </i>
    <i>
      <x v="98"/>
      <x v="4"/>
    </i>
    <i>
      <x v="99"/>
      <x v="4"/>
    </i>
    <i>
      <x v="100"/>
      <x v="4"/>
    </i>
    <i t="grand">
      <x/>
    </i>
  </rowItems>
  <colItems count="1">
    <i/>
  </colItems>
  <pageFields count="1">
    <pageField fld="1" hier="-1"/>
  </pageFields>
  <dataFields count="1">
    <dataField name="Сумма по полю Кол-во" fld="4" baseField="0" baseItem="0"/>
  </dataFields>
  <formats count="1">
    <format dxfId="0">
      <pivotArea dataOnly="0" labelOnly="1" outline="0" fieldPosition="0">
        <references count="1">
          <reference field="0" count="0"/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E9BDA6-2266-4694-9E35-83651C9F33E9}">
  <dimension ref="A1:C67"/>
  <sheetViews>
    <sheetView zoomScale="130" zoomScaleNormal="130" workbookViewId="0">
      <selection activeCell="A52" sqref="A52"/>
    </sheetView>
  </sheetViews>
  <sheetFormatPr defaultRowHeight="12.75"/>
  <cols>
    <col min="1" max="1" width="119" customWidth="1"/>
    <col min="2" max="2" width="23" bestFit="1" customWidth="1"/>
    <col min="3" max="3" width="6" bestFit="1" customWidth="1"/>
  </cols>
  <sheetData>
    <row r="1" spans="1:3">
      <c r="A1" s="221" t="s">
        <v>32</v>
      </c>
      <c r="B1" s="222" t="s">
        <v>204</v>
      </c>
    </row>
    <row r="3" spans="1:3">
      <c r="A3" s="223" t="s">
        <v>181</v>
      </c>
      <c r="B3" s="220"/>
      <c r="C3" s="224"/>
    </row>
    <row r="4" spans="1:3">
      <c r="A4" s="223" t="s">
        <v>1</v>
      </c>
      <c r="B4" s="223" t="s">
        <v>2</v>
      </c>
      <c r="C4" s="224" t="s">
        <v>182</v>
      </c>
    </row>
    <row r="5" spans="1:3">
      <c r="A5" s="229" t="s">
        <v>145</v>
      </c>
      <c r="B5" s="219" t="s">
        <v>125</v>
      </c>
      <c r="C5" s="225">
        <v>1020</v>
      </c>
    </row>
    <row r="6" spans="1:3">
      <c r="A6" s="229" t="s">
        <v>143</v>
      </c>
      <c r="B6" s="219" t="s">
        <v>125</v>
      </c>
      <c r="C6" s="225">
        <v>2700</v>
      </c>
    </row>
    <row r="7" spans="1:3" ht="25.5">
      <c r="A7" s="229" t="s">
        <v>147</v>
      </c>
      <c r="B7" s="219" t="s">
        <v>37</v>
      </c>
      <c r="C7" s="225">
        <v>31</v>
      </c>
    </row>
    <row r="8" spans="1:3">
      <c r="A8" s="229" t="s">
        <v>150</v>
      </c>
      <c r="B8" s="219" t="s">
        <v>33</v>
      </c>
      <c r="C8" s="225">
        <v>875</v>
      </c>
    </row>
    <row r="9" spans="1:3">
      <c r="A9" s="229" t="s">
        <v>169</v>
      </c>
      <c r="B9" s="219" t="s">
        <v>125</v>
      </c>
      <c r="C9" s="225">
        <v>53</v>
      </c>
    </row>
    <row r="10" spans="1:3">
      <c r="A10" s="229" t="s">
        <v>160</v>
      </c>
      <c r="B10" s="219" t="s">
        <v>125</v>
      </c>
      <c r="C10" s="225">
        <v>18</v>
      </c>
    </row>
    <row r="11" spans="1:3">
      <c r="A11" s="229" t="s">
        <v>174</v>
      </c>
      <c r="B11" s="219" t="s">
        <v>125</v>
      </c>
      <c r="C11" s="225">
        <v>6</v>
      </c>
    </row>
    <row r="12" spans="1:3">
      <c r="A12" s="229" t="s">
        <v>173</v>
      </c>
      <c r="B12" s="219" t="s">
        <v>125</v>
      </c>
      <c r="C12" s="225">
        <v>1</v>
      </c>
    </row>
    <row r="13" spans="1:3">
      <c r="A13" s="229" t="s">
        <v>161</v>
      </c>
      <c r="B13" s="219" t="s">
        <v>125</v>
      </c>
      <c r="C13" s="225">
        <v>6</v>
      </c>
    </row>
    <row r="14" spans="1:3">
      <c r="A14" s="229" t="s">
        <v>162</v>
      </c>
      <c r="B14" s="219" t="s">
        <v>125</v>
      </c>
      <c r="C14" s="225">
        <v>7</v>
      </c>
    </row>
    <row r="15" spans="1:3">
      <c r="A15" s="229" t="s">
        <v>159</v>
      </c>
      <c r="B15" s="219" t="s">
        <v>125</v>
      </c>
      <c r="C15" s="225">
        <v>8</v>
      </c>
    </row>
    <row r="16" spans="1:3">
      <c r="A16" s="229" t="s">
        <v>168</v>
      </c>
      <c r="B16" s="219" t="s">
        <v>125</v>
      </c>
      <c r="C16" s="225">
        <v>198</v>
      </c>
    </row>
    <row r="17" spans="1:3">
      <c r="A17" s="229" t="s">
        <v>175</v>
      </c>
      <c r="B17" s="219" t="s">
        <v>125</v>
      </c>
      <c r="C17" s="225">
        <v>31</v>
      </c>
    </row>
    <row r="18" spans="1:3">
      <c r="A18" s="229" t="s">
        <v>163</v>
      </c>
      <c r="B18" s="219" t="s">
        <v>125</v>
      </c>
      <c r="C18" s="225">
        <v>22</v>
      </c>
    </row>
    <row r="19" spans="1:3" ht="89.25">
      <c r="A19" s="229" t="s">
        <v>179</v>
      </c>
      <c r="B19" s="219" t="s">
        <v>158</v>
      </c>
      <c r="C19" s="225">
        <v>1</v>
      </c>
    </row>
    <row r="20" spans="1:3">
      <c r="A20" s="229" t="s">
        <v>144</v>
      </c>
      <c r="B20" s="219" t="s">
        <v>125</v>
      </c>
      <c r="C20" s="225">
        <v>960</v>
      </c>
    </row>
    <row r="21" spans="1:3">
      <c r="A21" s="229" t="s">
        <v>165</v>
      </c>
      <c r="B21" s="219" t="s">
        <v>125</v>
      </c>
      <c r="C21" s="225">
        <v>51</v>
      </c>
    </row>
    <row r="22" spans="1:3">
      <c r="A22" s="229" t="s">
        <v>142</v>
      </c>
      <c r="B22" s="219" t="s">
        <v>36</v>
      </c>
      <c r="C22" s="225">
        <v>34</v>
      </c>
    </row>
    <row r="23" spans="1:3" ht="25.5">
      <c r="A23" s="229" t="s">
        <v>148</v>
      </c>
      <c r="B23" s="219" t="s">
        <v>37</v>
      </c>
      <c r="C23" s="225">
        <v>36</v>
      </c>
    </row>
    <row r="24" spans="1:3">
      <c r="A24" s="229" t="s">
        <v>146</v>
      </c>
      <c r="B24" s="219" t="s">
        <v>36</v>
      </c>
      <c r="C24" s="225">
        <v>851</v>
      </c>
    </row>
    <row r="25" spans="1:3">
      <c r="A25" s="229" t="s">
        <v>151</v>
      </c>
      <c r="B25" s="219" t="s">
        <v>36</v>
      </c>
      <c r="C25" s="225">
        <v>803</v>
      </c>
    </row>
    <row r="26" spans="1:3">
      <c r="A26" s="229" t="s">
        <v>134</v>
      </c>
      <c r="B26" s="219" t="s">
        <v>125</v>
      </c>
      <c r="C26" s="225">
        <v>57</v>
      </c>
    </row>
    <row r="27" spans="1:3">
      <c r="A27" s="229" t="s">
        <v>132</v>
      </c>
      <c r="B27" s="219" t="s">
        <v>125</v>
      </c>
      <c r="C27" s="225">
        <v>8</v>
      </c>
    </row>
    <row r="28" spans="1:3">
      <c r="A28" s="229" t="s">
        <v>139</v>
      </c>
      <c r="B28" s="219" t="s">
        <v>125</v>
      </c>
      <c r="C28" s="225">
        <v>467</v>
      </c>
    </row>
    <row r="29" spans="1:3">
      <c r="A29" s="229" t="s">
        <v>136</v>
      </c>
      <c r="B29" s="219" t="s">
        <v>125</v>
      </c>
      <c r="C29" s="225">
        <v>588</v>
      </c>
    </row>
    <row r="30" spans="1:3">
      <c r="A30" s="229" t="s">
        <v>138</v>
      </c>
      <c r="B30" s="219" t="s">
        <v>125</v>
      </c>
      <c r="C30" s="225">
        <v>22</v>
      </c>
    </row>
    <row r="31" spans="1:3">
      <c r="A31" s="229" t="s">
        <v>137</v>
      </c>
      <c r="B31" s="219" t="s">
        <v>125</v>
      </c>
      <c r="C31" s="225">
        <v>7</v>
      </c>
    </row>
    <row r="32" spans="1:3">
      <c r="A32" s="229" t="s">
        <v>140</v>
      </c>
      <c r="B32" s="219" t="s">
        <v>125</v>
      </c>
      <c r="C32" s="225">
        <v>18</v>
      </c>
    </row>
    <row r="33" spans="1:3">
      <c r="A33" s="229" t="s">
        <v>141</v>
      </c>
      <c r="B33" s="219" t="s">
        <v>125</v>
      </c>
      <c r="C33" s="225">
        <v>6</v>
      </c>
    </row>
    <row r="34" spans="1:3">
      <c r="A34" s="229" t="s">
        <v>154</v>
      </c>
      <c r="B34" s="219" t="s">
        <v>33</v>
      </c>
      <c r="C34" s="225">
        <v>792</v>
      </c>
    </row>
    <row r="35" spans="1:3">
      <c r="A35" s="229" t="s">
        <v>153</v>
      </c>
      <c r="B35" s="219" t="s">
        <v>33</v>
      </c>
      <c r="C35" s="225">
        <v>807</v>
      </c>
    </row>
    <row r="36" spans="1:3">
      <c r="A36" s="229" t="s">
        <v>180</v>
      </c>
      <c r="B36" s="219" t="s">
        <v>36</v>
      </c>
      <c r="C36" s="225">
        <v>135</v>
      </c>
    </row>
    <row r="37" spans="1:3">
      <c r="A37" s="229" t="s">
        <v>167</v>
      </c>
      <c r="B37" s="219" t="s">
        <v>125</v>
      </c>
      <c r="C37" s="225">
        <v>200</v>
      </c>
    </row>
    <row r="38" spans="1:3">
      <c r="A38" s="229" t="s">
        <v>171</v>
      </c>
      <c r="B38" s="219" t="s">
        <v>125</v>
      </c>
      <c r="C38" s="225">
        <v>319</v>
      </c>
    </row>
    <row r="39" spans="1:3">
      <c r="A39" s="229" t="s">
        <v>164</v>
      </c>
      <c r="B39" s="219" t="s">
        <v>125</v>
      </c>
      <c r="C39" s="225">
        <v>26</v>
      </c>
    </row>
    <row r="40" spans="1:3">
      <c r="A40" s="229" t="s">
        <v>172</v>
      </c>
      <c r="B40" s="219" t="s">
        <v>125</v>
      </c>
      <c r="C40" s="225">
        <v>19</v>
      </c>
    </row>
    <row r="41" spans="1:3">
      <c r="A41" s="229" t="s">
        <v>166</v>
      </c>
      <c r="B41" s="219" t="s">
        <v>125</v>
      </c>
      <c r="C41" s="225">
        <v>60</v>
      </c>
    </row>
    <row r="42" spans="1:3">
      <c r="A42" s="229" t="s">
        <v>170</v>
      </c>
      <c r="B42" s="219" t="s">
        <v>125</v>
      </c>
      <c r="C42" s="225">
        <v>148</v>
      </c>
    </row>
    <row r="43" spans="1:3">
      <c r="A43" s="229" t="s">
        <v>131</v>
      </c>
      <c r="B43" s="219" t="s">
        <v>33</v>
      </c>
      <c r="C43" s="225">
        <v>1135</v>
      </c>
    </row>
    <row r="44" spans="1:3">
      <c r="A44" s="229" t="s">
        <v>149</v>
      </c>
      <c r="B44" s="219" t="s">
        <v>33</v>
      </c>
      <c r="C44" s="225">
        <v>875</v>
      </c>
    </row>
    <row r="45" spans="1:3">
      <c r="A45" s="229" t="s">
        <v>157</v>
      </c>
      <c r="B45" s="219" t="s">
        <v>33</v>
      </c>
      <c r="C45" s="225">
        <v>2154</v>
      </c>
    </row>
    <row r="46" spans="1:3">
      <c r="A46" s="229" t="s">
        <v>183</v>
      </c>
      <c r="B46" s="219" t="s">
        <v>125</v>
      </c>
      <c r="C46" s="225">
        <v>158</v>
      </c>
    </row>
    <row r="47" spans="1:3">
      <c r="A47" s="229" t="s">
        <v>184</v>
      </c>
      <c r="B47" s="219" t="s">
        <v>125</v>
      </c>
      <c r="C47" s="225">
        <v>9</v>
      </c>
    </row>
    <row r="48" spans="1:3">
      <c r="A48" s="229" t="s">
        <v>185</v>
      </c>
      <c r="B48" s="219" t="s">
        <v>125</v>
      </c>
      <c r="C48" s="225">
        <v>12</v>
      </c>
    </row>
    <row r="49" spans="1:3">
      <c r="A49" s="229" t="s">
        <v>186</v>
      </c>
      <c r="B49" s="219" t="s">
        <v>125</v>
      </c>
      <c r="C49" s="225">
        <v>49</v>
      </c>
    </row>
    <row r="50" spans="1:3">
      <c r="A50" s="229" t="s">
        <v>187</v>
      </c>
      <c r="B50" s="219" t="s">
        <v>125</v>
      </c>
      <c r="C50" s="225">
        <v>18</v>
      </c>
    </row>
    <row r="51" spans="1:3">
      <c r="A51" s="229" t="s">
        <v>188</v>
      </c>
      <c r="B51" s="219" t="s">
        <v>125</v>
      </c>
      <c r="C51" s="225">
        <v>32</v>
      </c>
    </row>
    <row r="52" spans="1:3">
      <c r="A52" s="229" t="s">
        <v>189</v>
      </c>
      <c r="B52" s="219" t="s">
        <v>125</v>
      </c>
      <c r="C52" s="225">
        <v>238</v>
      </c>
    </row>
    <row r="53" spans="1:3">
      <c r="A53" s="229" t="s">
        <v>190</v>
      </c>
      <c r="B53" s="219" t="s">
        <v>125</v>
      </c>
      <c r="C53" s="225">
        <v>300</v>
      </c>
    </row>
    <row r="54" spans="1:3">
      <c r="A54" s="229" t="s">
        <v>191</v>
      </c>
      <c r="B54" s="219" t="s">
        <v>125</v>
      </c>
      <c r="C54" s="225">
        <v>152</v>
      </c>
    </row>
    <row r="55" spans="1:3">
      <c r="A55" s="229" t="s">
        <v>192</v>
      </c>
      <c r="B55" s="219" t="s">
        <v>125</v>
      </c>
      <c r="C55" s="225">
        <v>93</v>
      </c>
    </row>
    <row r="56" spans="1:3">
      <c r="A56" s="229" t="s">
        <v>193</v>
      </c>
      <c r="B56" s="219" t="s">
        <v>125</v>
      </c>
      <c r="C56" s="225">
        <v>55</v>
      </c>
    </row>
    <row r="57" spans="1:3">
      <c r="A57" s="229" t="s">
        <v>194</v>
      </c>
      <c r="B57" s="219" t="s">
        <v>125</v>
      </c>
      <c r="C57" s="225">
        <v>387</v>
      </c>
    </row>
    <row r="58" spans="1:3">
      <c r="A58" s="229" t="s">
        <v>195</v>
      </c>
      <c r="B58" s="219" t="s">
        <v>125</v>
      </c>
      <c r="C58" s="225">
        <v>258</v>
      </c>
    </row>
    <row r="59" spans="1:3">
      <c r="A59" s="229" t="s">
        <v>196</v>
      </c>
      <c r="B59" s="219" t="s">
        <v>125</v>
      </c>
      <c r="C59" s="225">
        <v>288</v>
      </c>
    </row>
    <row r="60" spans="1:3">
      <c r="A60" s="229" t="s">
        <v>197</v>
      </c>
      <c r="B60" s="219" t="s">
        <v>125</v>
      </c>
      <c r="C60" s="225">
        <v>522</v>
      </c>
    </row>
    <row r="61" spans="1:3">
      <c r="A61" s="229" t="s">
        <v>198</v>
      </c>
      <c r="B61" s="219" t="s">
        <v>125</v>
      </c>
      <c r="C61" s="225">
        <v>218</v>
      </c>
    </row>
    <row r="62" spans="1:3">
      <c r="A62" s="229" t="s">
        <v>199</v>
      </c>
      <c r="B62" s="219" t="s">
        <v>125</v>
      </c>
      <c r="C62" s="225">
        <v>202</v>
      </c>
    </row>
    <row r="63" spans="1:3">
      <c r="A63" s="229" t="s">
        <v>200</v>
      </c>
      <c r="B63" s="219" t="s">
        <v>125</v>
      </c>
      <c r="C63" s="225">
        <v>405</v>
      </c>
    </row>
    <row r="64" spans="1:3">
      <c r="A64" s="229" t="s">
        <v>201</v>
      </c>
      <c r="B64" s="219" t="s">
        <v>125</v>
      </c>
      <c r="C64" s="225">
        <v>361</v>
      </c>
    </row>
    <row r="65" spans="1:3">
      <c r="A65" s="229" t="s">
        <v>202</v>
      </c>
      <c r="B65" s="219" t="s">
        <v>125</v>
      </c>
      <c r="C65" s="225">
        <v>691</v>
      </c>
    </row>
    <row r="66" spans="1:3">
      <c r="A66" s="229" t="s">
        <v>203</v>
      </c>
      <c r="B66" s="219" t="s">
        <v>125</v>
      </c>
      <c r="C66" s="225">
        <v>100</v>
      </c>
    </row>
    <row r="67" spans="1:3">
      <c r="A67" s="227" t="s">
        <v>124</v>
      </c>
      <c r="B67" s="228"/>
      <c r="C67" s="226">
        <v>20103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A9637-4D67-43BF-8EAF-54E6B7E0C991}">
  <dimension ref="A1:O58"/>
  <sheetViews>
    <sheetView tabSelected="1" view="pageBreakPreview" topLeftCell="A25" zoomScale="85" zoomScaleNormal="100" zoomScaleSheetLayoutView="85" workbookViewId="0">
      <selection activeCell="H38" sqref="H38"/>
    </sheetView>
  </sheetViews>
  <sheetFormatPr defaultColWidth="8.85546875" defaultRowHeight="12.75"/>
  <cols>
    <col min="1" max="2" width="8" style="164" customWidth="1"/>
    <col min="3" max="3" width="14.85546875" style="164" customWidth="1"/>
    <col min="4" max="4" width="48.42578125" style="165" customWidth="1"/>
    <col min="5" max="5" width="17.5703125" style="165" customWidth="1"/>
    <col min="6" max="6" width="9.7109375" style="165" customWidth="1"/>
    <col min="7" max="7" width="9.5703125" style="165" customWidth="1"/>
    <col min="8" max="8" width="10.7109375" style="166" customWidth="1"/>
    <col min="9" max="10" width="13.7109375" style="167" customWidth="1"/>
    <col min="11" max="11" width="14.7109375" style="167" customWidth="1"/>
    <col min="12" max="12" width="13.28515625" style="167" customWidth="1"/>
    <col min="13" max="13" width="17.140625" style="167" customWidth="1"/>
    <col min="14" max="14" width="17" style="218" customWidth="1"/>
    <col min="15" max="15" width="43" style="169" customWidth="1"/>
    <col min="16" max="272" width="8.7109375" style="165" customWidth="1"/>
    <col min="273" max="16384" width="8.85546875" style="165"/>
  </cols>
  <sheetData>
    <row r="1" spans="1:15">
      <c r="N1" s="168" t="s">
        <v>29</v>
      </c>
    </row>
    <row r="2" spans="1:15">
      <c r="N2" s="168" t="s">
        <v>28</v>
      </c>
    </row>
    <row r="3" spans="1:15" ht="17.45" customHeight="1">
      <c r="A3" s="244" t="s">
        <v>24</v>
      </c>
      <c r="B3" s="244"/>
      <c r="C3" s="244"/>
      <c r="D3" s="244"/>
      <c r="E3" s="244"/>
      <c r="F3" s="244"/>
      <c r="G3" s="244"/>
      <c r="H3" s="244"/>
      <c r="I3" s="244"/>
      <c r="J3" s="244"/>
      <c r="K3" s="244"/>
      <c r="L3" s="244"/>
      <c r="M3" s="244"/>
      <c r="N3" s="244"/>
    </row>
    <row r="4" spans="1:15" ht="15.6" customHeight="1">
      <c r="A4" s="245" t="s">
        <v>233</v>
      </c>
      <c r="B4" s="245"/>
      <c r="C4" s="245"/>
      <c r="D4" s="245"/>
      <c r="E4" s="245"/>
      <c r="F4" s="245"/>
      <c r="G4" s="245"/>
      <c r="H4" s="245"/>
      <c r="I4" s="245"/>
      <c r="J4" s="245"/>
      <c r="K4" s="245"/>
      <c r="L4" s="245"/>
      <c r="M4" s="245"/>
      <c r="N4" s="245"/>
    </row>
    <row r="5" spans="1:15" ht="18.75" customHeight="1">
      <c r="A5" s="246" t="s">
        <v>208</v>
      </c>
      <c r="B5" s="246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</row>
    <row r="6" spans="1:15" ht="15.75">
      <c r="A6" s="170"/>
      <c r="B6" s="170"/>
      <c r="C6" s="170"/>
      <c r="D6" s="170"/>
      <c r="E6" s="170"/>
      <c r="F6" s="170"/>
      <c r="G6" s="170"/>
      <c r="H6" s="171"/>
      <c r="I6" s="170"/>
      <c r="J6" s="170"/>
      <c r="K6" s="170"/>
      <c r="L6" s="170"/>
      <c r="M6" s="170"/>
      <c r="N6" s="170"/>
    </row>
    <row r="7" spans="1:15" ht="16.5" thickBot="1">
      <c r="A7" s="172" t="s">
        <v>27</v>
      </c>
      <c r="B7" s="172"/>
      <c r="C7" s="172"/>
      <c r="D7" s="170"/>
      <c r="E7" s="170"/>
      <c r="F7" s="170"/>
      <c r="G7" s="170"/>
      <c r="H7" s="171"/>
      <c r="I7" s="170"/>
      <c r="J7" s="170"/>
      <c r="K7" s="170"/>
      <c r="L7" s="170"/>
      <c r="M7" s="170"/>
      <c r="N7" s="170"/>
    </row>
    <row r="8" spans="1:15" ht="20.25" customHeight="1">
      <c r="A8" s="247" t="s">
        <v>0</v>
      </c>
      <c r="B8" s="259" t="s">
        <v>176</v>
      </c>
      <c r="C8" s="249" t="s">
        <v>31</v>
      </c>
      <c r="D8" s="251" t="s">
        <v>1</v>
      </c>
      <c r="E8" s="251" t="s">
        <v>32</v>
      </c>
      <c r="F8" s="251" t="s">
        <v>2</v>
      </c>
      <c r="G8" s="252" t="s">
        <v>30</v>
      </c>
      <c r="H8" s="253" t="s">
        <v>3</v>
      </c>
      <c r="I8" s="255" t="s">
        <v>23</v>
      </c>
      <c r="J8" s="256"/>
      <c r="K8" s="256"/>
      <c r="L8" s="256"/>
      <c r="M8" s="256"/>
      <c r="N8" s="257"/>
      <c r="O8" s="242" t="s">
        <v>155</v>
      </c>
    </row>
    <row r="9" spans="1:15" ht="17.25" customHeight="1">
      <c r="A9" s="248"/>
      <c r="B9" s="260"/>
      <c r="C9" s="250"/>
      <c r="D9" s="239"/>
      <c r="E9" s="239"/>
      <c r="F9" s="239"/>
      <c r="G9" s="240"/>
      <c r="H9" s="254"/>
      <c r="I9" s="258" t="s">
        <v>20</v>
      </c>
      <c r="J9" s="239"/>
      <c r="K9" s="239" t="s">
        <v>21</v>
      </c>
      <c r="L9" s="239" t="s">
        <v>15</v>
      </c>
      <c r="M9" s="239"/>
      <c r="N9" s="240" t="s">
        <v>16</v>
      </c>
      <c r="O9" s="243"/>
    </row>
    <row r="10" spans="1:15" ht="42" customHeight="1">
      <c r="A10" s="248"/>
      <c r="B10" s="261"/>
      <c r="C10" s="250"/>
      <c r="D10" s="239"/>
      <c r="E10" s="239"/>
      <c r="F10" s="239"/>
      <c r="G10" s="240"/>
      <c r="H10" s="254"/>
      <c r="I10" s="237" t="s">
        <v>4</v>
      </c>
      <c r="J10" s="238" t="s">
        <v>50</v>
      </c>
      <c r="K10" s="239"/>
      <c r="L10" s="238" t="s">
        <v>4</v>
      </c>
      <c r="M10" s="238" t="s">
        <v>50</v>
      </c>
      <c r="N10" s="240"/>
      <c r="O10" s="243"/>
    </row>
    <row r="11" spans="1:15" s="179" customFormat="1">
      <c r="A11" s="236">
        <v>1</v>
      </c>
      <c r="B11" s="173"/>
      <c r="C11" s="174"/>
      <c r="D11" s="175" t="s">
        <v>206</v>
      </c>
      <c r="E11" s="176"/>
      <c r="F11" s="174"/>
      <c r="G11" s="177"/>
      <c r="H11" s="231"/>
      <c r="I11" s="178"/>
      <c r="J11" s="147"/>
      <c r="K11" s="147"/>
      <c r="L11" s="146"/>
      <c r="M11" s="146"/>
      <c r="N11" s="160"/>
      <c r="O11" s="163"/>
    </row>
    <row r="12" spans="1:15" s="179" customFormat="1" ht="25.5">
      <c r="A12" s="190" t="s">
        <v>126</v>
      </c>
      <c r="B12" s="180" t="s">
        <v>178</v>
      </c>
      <c r="C12" s="191" t="s">
        <v>245</v>
      </c>
      <c r="D12" s="192" t="s">
        <v>209</v>
      </c>
      <c r="E12" s="181" t="s">
        <v>135</v>
      </c>
      <c r="F12" s="181" t="s">
        <v>125</v>
      </c>
      <c r="G12" s="193"/>
      <c r="H12" s="158">
        <f>H13+H14</f>
        <v>2</v>
      </c>
      <c r="I12" s="156"/>
      <c r="J12" s="144"/>
      <c r="K12" s="145">
        <f>J12</f>
        <v>0</v>
      </c>
      <c r="L12" s="145"/>
      <c r="M12" s="145">
        <f>J12*H12</f>
        <v>0</v>
      </c>
      <c r="N12" s="161">
        <f>M12</f>
        <v>0</v>
      </c>
      <c r="O12" s="182" t="s">
        <v>156</v>
      </c>
    </row>
    <row r="13" spans="1:15" s="179" customFormat="1" ht="38.25">
      <c r="A13" s="183" t="s">
        <v>133</v>
      </c>
      <c r="B13" s="184" t="s">
        <v>177</v>
      </c>
      <c r="C13" s="185"/>
      <c r="D13" s="289" t="s">
        <v>234</v>
      </c>
      <c r="E13" s="187" t="s">
        <v>207</v>
      </c>
      <c r="F13" s="188" t="s">
        <v>125</v>
      </c>
      <c r="G13" s="189">
        <v>1</v>
      </c>
      <c r="H13" s="157">
        <v>1</v>
      </c>
      <c r="I13" s="155"/>
      <c r="J13" s="143"/>
      <c r="K13" s="140">
        <f t="shared" ref="K13" si="0">I13</f>
        <v>0</v>
      </c>
      <c r="L13" s="140">
        <f t="shared" ref="L13" si="1">I13*H13</f>
        <v>0</v>
      </c>
      <c r="M13" s="140"/>
      <c r="N13" s="162">
        <f t="shared" ref="N13" si="2">L13+M13</f>
        <v>0</v>
      </c>
      <c r="O13" s="163" t="s">
        <v>232</v>
      </c>
    </row>
    <row r="14" spans="1:15" s="179" customFormat="1" ht="51">
      <c r="A14" s="183" t="s">
        <v>216</v>
      </c>
      <c r="B14" s="184" t="s">
        <v>177</v>
      </c>
      <c r="C14" s="185"/>
      <c r="D14" s="186" t="s">
        <v>235</v>
      </c>
      <c r="E14" s="187" t="s">
        <v>207</v>
      </c>
      <c r="F14" s="188" t="s">
        <v>125</v>
      </c>
      <c r="G14" s="189">
        <v>1</v>
      </c>
      <c r="H14" s="157">
        <v>1</v>
      </c>
      <c r="I14" s="155"/>
      <c r="J14" s="143"/>
      <c r="K14" s="140">
        <f t="shared" ref="K14" si="3">I14</f>
        <v>0</v>
      </c>
      <c r="L14" s="140">
        <f t="shared" ref="L14" si="4">I14*H14</f>
        <v>0</v>
      </c>
      <c r="M14" s="140"/>
      <c r="N14" s="162">
        <f t="shared" ref="N14" si="5">L14+M14</f>
        <v>0</v>
      </c>
      <c r="O14" s="163" t="s">
        <v>232</v>
      </c>
    </row>
    <row r="15" spans="1:15" s="179" customFormat="1">
      <c r="A15" s="236">
        <v>2</v>
      </c>
      <c r="B15" s="173"/>
      <c r="C15" s="174"/>
      <c r="D15" s="175" t="s">
        <v>210</v>
      </c>
      <c r="E15" s="176"/>
      <c r="F15" s="174"/>
      <c r="G15" s="177"/>
      <c r="H15" s="231"/>
      <c r="I15" s="178"/>
      <c r="J15" s="147"/>
      <c r="K15" s="147"/>
      <c r="L15" s="146"/>
      <c r="M15" s="146"/>
      <c r="N15" s="160"/>
      <c r="O15" s="163"/>
    </row>
    <row r="16" spans="1:15" s="179" customFormat="1" ht="25.5">
      <c r="A16" s="190" t="s">
        <v>127</v>
      </c>
      <c r="B16" s="180" t="s">
        <v>178</v>
      </c>
      <c r="C16" s="191" t="s">
        <v>245</v>
      </c>
      <c r="D16" s="192" t="s">
        <v>209</v>
      </c>
      <c r="E16" s="181" t="s">
        <v>135</v>
      </c>
      <c r="F16" s="181" t="s">
        <v>125</v>
      </c>
      <c r="G16" s="193"/>
      <c r="H16" s="158">
        <f>H17+H18</f>
        <v>2</v>
      </c>
      <c r="I16" s="156"/>
      <c r="J16" s="144"/>
      <c r="K16" s="145">
        <f>J16</f>
        <v>0</v>
      </c>
      <c r="L16" s="145"/>
      <c r="M16" s="145">
        <f>J16*H16</f>
        <v>0</v>
      </c>
      <c r="N16" s="161">
        <f>M16</f>
        <v>0</v>
      </c>
      <c r="O16" s="182" t="s">
        <v>156</v>
      </c>
    </row>
    <row r="17" spans="1:15" s="179" customFormat="1" ht="38.25">
      <c r="A17" s="183" t="s">
        <v>128</v>
      </c>
      <c r="B17" s="184" t="s">
        <v>177</v>
      </c>
      <c r="C17" s="185"/>
      <c r="D17" s="230" t="s">
        <v>236</v>
      </c>
      <c r="E17" s="187" t="s">
        <v>207</v>
      </c>
      <c r="F17" s="188" t="s">
        <v>125</v>
      </c>
      <c r="G17" s="189">
        <v>1</v>
      </c>
      <c r="H17" s="157">
        <v>1</v>
      </c>
      <c r="I17" s="155"/>
      <c r="J17" s="143"/>
      <c r="K17" s="140">
        <f t="shared" ref="K17:K18" si="6">I17</f>
        <v>0</v>
      </c>
      <c r="L17" s="140">
        <f t="shared" ref="L17:L18" si="7">I17*H17</f>
        <v>0</v>
      </c>
      <c r="M17" s="140"/>
      <c r="N17" s="162">
        <f t="shared" ref="N17:N18" si="8">L17+M17</f>
        <v>0</v>
      </c>
      <c r="O17" s="163" t="s">
        <v>232</v>
      </c>
    </row>
    <row r="18" spans="1:15" s="179" customFormat="1" ht="51">
      <c r="A18" s="183" t="s">
        <v>205</v>
      </c>
      <c r="B18" s="184" t="s">
        <v>177</v>
      </c>
      <c r="C18" s="185"/>
      <c r="D18" s="186" t="s">
        <v>237</v>
      </c>
      <c r="E18" s="187" t="s">
        <v>207</v>
      </c>
      <c r="F18" s="188" t="s">
        <v>125</v>
      </c>
      <c r="G18" s="189">
        <v>1</v>
      </c>
      <c r="H18" s="157">
        <v>1</v>
      </c>
      <c r="I18" s="155"/>
      <c r="J18" s="143"/>
      <c r="K18" s="140">
        <f t="shared" si="6"/>
        <v>0</v>
      </c>
      <c r="L18" s="140">
        <f t="shared" si="7"/>
        <v>0</v>
      </c>
      <c r="M18" s="140"/>
      <c r="N18" s="162">
        <f t="shared" si="8"/>
        <v>0</v>
      </c>
      <c r="O18" s="163" t="s">
        <v>232</v>
      </c>
    </row>
    <row r="19" spans="1:15" s="179" customFormat="1">
      <c r="A19" s="236">
        <v>3</v>
      </c>
      <c r="B19" s="173"/>
      <c r="C19" s="174"/>
      <c r="D19" s="175" t="s">
        <v>211</v>
      </c>
      <c r="E19" s="176"/>
      <c r="F19" s="174"/>
      <c r="G19" s="177"/>
      <c r="H19" s="231"/>
      <c r="I19" s="178"/>
      <c r="J19" s="147"/>
      <c r="K19" s="147"/>
      <c r="L19" s="146"/>
      <c r="M19" s="146"/>
      <c r="N19" s="160"/>
      <c r="O19" s="163"/>
    </row>
    <row r="20" spans="1:15" s="179" customFormat="1" ht="25.5">
      <c r="A20" s="190" t="s">
        <v>217</v>
      </c>
      <c r="B20" s="180" t="s">
        <v>178</v>
      </c>
      <c r="C20" s="191" t="s">
        <v>245</v>
      </c>
      <c r="D20" s="192" t="s">
        <v>209</v>
      </c>
      <c r="E20" s="181" t="s">
        <v>135</v>
      </c>
      <c r="F20" s="181" t="s">
        <v>125</v>
      </c>
      <c r="G20" s="193"/>
      <c r="H20" s="158">
        <f>H21+H22</f>
        <v>2</v>
      </c>
      <c r="I20" s="156"/>
      <c r="J20" s="144"/>
      <c r="K20" s="145">
        <f>J20</f>
        <v>0</v>
      </c>
      <c r="L20" s="145"/>
      <c r="M20" s="145">
        <f>J20*H20</f>
        <v>0</v>
      </c>
      <c r="N20" s="161">
        <f>M20</f>
        <v>0</v>
      </c>
      <c r="O20" s="182" t="s">
        <v>156</v>
      </c>
    </row>
    <row r="21" spans="1:15" s="179" customFormat="1" ht="38.25">
      <c r="A21" s="290" t="s">
        <v>218</v>
      </c>
      <c r="B21" s="291" t="s">
        <v>177</v>
      </c>
      <c r="C21" s="292"/>
      <c r="D21" s="293" t="s">
        <v>234</v>
      </c>
      <c r="E21" s="188" t="s">
        <v>207</v>
      </c>
      <c r="F21" s="188" t="s">
        <v>125</v>
      </c>
      <c r="G21" s="189">
        <v>1</v>
      </c>
      <c r="H21" s="157">
        <v>1</v>
      </c>
      <c r="I21" s="155"/>
      <c r="J21" s="143"/>
      <c r="K21" s="294">
        <f t="shared" ref="K21:K22" si="9">I21</f>
        <v>0</v>
      </c>
      <c r="L21" s="294">
        <f t="shared" ref="L21:L22" si="10">I21*H21</f>
        <v>0</v>
      </c>
      <c r="M21" s="294"/>
      <c r="N21" s="295">
        <f t="shared" ref="N21:N22" si="11">L21+M21</f>
        <v>0</v>
      </c>
      <c r="O21" s="163" t="s">
        <v>232</v>
      </c>
    </row>
    <row r="22" spans="1:15" s="179" customFormat="1" ht="51">
      <c r="A22" s="290" t="s">
        <v>219</v>
      </c>
      <c r="B22" s="291" t="s">
        <v>177</v>
      </c>
      <c r="C22" s="292"/>
      <c r="D22" s="186" t="s">
        <v>238</v>
      </c>
      <c r="E22" s="188" t="s">
        <v>207</v>
      </c>
      <c r="F22" s="188" t="s">
        <v>125</v>
      </c>
      <c r="G22" s="189">
        <v>1</v>
      </c>
      <c r="H22" s="157">
        <v>1</v>
      </c>
      <c r="I22" s="155"/>
      <c r="J22" s="143"/>
      <c r="K22" s="294">
        <f t="shared" si="9"/>
        <v>0</v>
      </c>
      <c r="L22" s="294">
        <f t="shared" si="10"/>
        <v>0</v>
      </c>
      <c r="M22" s="294"/>
      <c r="N22" s="295">
        <f t="shared" si="11"/>
        <v>0</v>
      </c>
      <c r="O22" s="163" t="s">
        <v>232</v>
      </c>
    </row>
    <row r="23" spans="1:15" s="179" customFormat="1">
      <c r="A23" s="236">
        <v>4</v>
      </c>
      <c r="B23" s="173"/>
      <c r="C23" s="174"/>
      <c r="D23" s="175" t="s">
        <v>212</v>
      </c>
      <c r="E23" s="176"/>
      <c r="F23" s="174"/>
      <c r="G23" s="177"/>
      <c r="H23" s="231"/>
      <c r="I23" s="178"/>
      <c r="J23" s="147"/>
      <c r="K23" s="147"/>
      <c r="L23" s="146"/>
      <c r="M23" s="146"/>
      <c r="N23" s="160"/>
      <c r="O23" s="163"/>
    </row>
    <row r="24" spans="1:15" s="179" customFormat="1" ht="25.5">
      <c r="A24" s="190" t="s">
        <v>220</v>
      </c>
      <c r="B24" s="180" t="s">
        <v>178</v>
      </c>
      <c r="C24" s="191" t="s">
        <v>245</v>
      </c>
      <c r="D24" s="192" t="s">
        <v>209</v>
      </c>
      <c r="E24" s="181" t="s">
        <v>135</v>
      </c>
      <c r="F24" s="181" t="s">
        <v>125</v>
      </c>
      <c r="G24" s="193"/>
      <c r="H24" s="158">
        <f>H25+H26</f>
        <v>2</v>
      </c>
      <c r="I24" s="156"/>
      <c r="J24" s="144"/>
      <c r="K24" s="145">
        <f>J24</f>
        <v>0</v>
      </c>
      <c r="L24" s="145"/>
      <c r="M24" s="145">
        <f>J24*H24</f>
        <v>0</v>
      </c>
      <c r="N24" s="161">
        <f>M24</f>
        <v>0</v>
      </c>
      <c r="O24" s="182" t="s">
        <v>156</v>
      </c>
    </row>
    <row r="25" spans="1:15" s="179" customFormat="1" ht="38.25">
      <c r="A25" s="290" t="s">
        <v>221</v>
      </c>
      <c r="B25" s="291" t="s">
        <v>177</v>
      </c>
      <c r="C25" s="292"/>
      <c r="D25" s="293" t="s">
        <v>239</v>
      </c>
      <c r="E25" s="188" t="s">
        <v>207</v>
      </c>
      <c r="F25" s="188" t="s">
        <v>125</v>
      </c>
      <c r="G25" s="189">
        <v>1</v>
      </c>
      <c r="H25" s="157">
        <v>1</v>
      </c>
      <c r="I25" s="155"/>
      <c r="J25" s="143"/>
      <c r="K25" s="294">
        <f t="shared" ref="K25:K26" si="12">I25</f>
        <v>0</v>
      </c>
      <c r="L25" s="294">
        <f t="shared" ref="L25:L26" si="13">I25*H25</f>
        <v>0</v>
      </c>
      <c r="M25" s="294"/>
      <c r="N25" s="295">
        <f t="shared" ref="N25:N26" si="14">L25+M25</f>
        <v>0</v>
      </c>
      <c r="O25" s="163" t="s">
        <v>232</v>
      </c>
    </row>
    <row r="26" spans="1:15" s="179" customFormat="1" ht="51">
      <c r="A26" s="290" t="s">
        <v>222</v>
      </c>
      <c r="B26" s="291" t="s">
        <v>177</v>
      </c>
      <c r="C26" s="292"/>
      <c r="D26" s="186" t="s">
        <v>237</v>
      </c>
      <c r="E26" s="188" t="s">
        <v>207</v>
      </c>
      <c r="F26" s="188" t="s">
        <v>125</v>
      </c>
      <c r="G26" s="189">
        <v>1</v>
      </c>
      <c r="H26" s="157">
        <v>1</v>
      </c>
      <c r="I26" s="155"/>
      <c r="J26" s="143"/>
      <c r="K26" s="294">
        <f t="shared" si="12"/>
        <v>0</v>
      </c>
      <c r="L26" s="294">
        <f t="shared" si="13"/>
        <v>0</v>
      </c>
      <c r="M26" s="294"/>
      <c r="N26" s="295">
        <f t="shared" si="14"/>
        <v>0</v>
      </c>
      <c r="O26" s="163" t="s">
        <v>232</v>
      </c>
    </row>
    <row r="27" spans="1:15" s="179" customFormat="1">
      <c r="A27" s="236">
        <v>5</v>
      </c>
      <c r="B27" s="173"/>
      <c r="C27" s="174"/>
      <c r="D27" s="175" t="s">
        <v>213</v>
      </c>
      <c r="E27" s="176"/>
      <c r="F27" s="174"/>
      <c r="G27" s="177"/>
      <c r="H27" s="231"/>
      <c r="I27" s="178"/>
      <c r="J27" s="147"/>
      <c r="K27" s="147"/>
      <c r="L27" s="146"/>
      <c r="M27" s="146"/>
      <c r="N27" s="160"/>
      <c r="O27" s="163"/>
    </row>
    <row r="28" spans="1:15" s="179" customFormat="1" ht="25.5">
      <c r="A28" s="190" t="s">
        <v>223</v>
      </c>
      <c r="B28" s="180" t="s">
        <v>178</v>
      </c>
      <c r="C28" s="191" t="s">
        <v>245</v>
      </c>
      <c r="D28" s="192" t="s">
        <v>209</v>
      </c>
      <c r="E28" s="181" t="s">
        <v>135</v>
      </c>
      <c r="F28" s="181" t="s">
        <v>125</v>
      </c>
      <c r="G28" s="193"/>
      <c r="H28" s="158">
        <f>H29+H30</f>
        <v>2</v>
      </c>
      <c r="I28" s="156"/>
      <c r="J28" s="144"/>
      <c r="K28" s="145">
        <f>J28</f>
        <v>0</v>
      </c>
      <c r="L28" s="145"/>
      <c r="M28" s="145">
        <f>J28*H28</f>
        <v>0</v>
      </c>
      <c r="N28" s="161">
        <f>M28</f>
        <v>0</v>
      </c>
      <c r="O28" s="182" t="s">
        <v>156</v>
      </c>
    </row>
    <row r="29" spans="1:15" s="179" customFormat="1" ht="38.25">
      <c r="A29" s="290" t="s">
        <v>224</v>
      </c>
      <c r="B29" s="291" t="s">
        <v>177</v>
      </c>
      <c r="C29" s="292"/>
      <c r="D29" s="293" t="s">
        <v>240</v>
      </c>
      <c r="E29" s="188" t="s">
        <v>207</v>
      </c>
      <c r="F29" s="188" t="s">
        <v>125</v>
      </c>
      <c r="G29" s="189">
        <v>1</v>
      </c>
      <c r="H29" s="157">
        <v>1</v>
      </c>
      <c r="I29" s="155"/>
      <c r="J29" s="143"/>
      <c r="K29" s="294">
        <f t="shared" ref="K29:K30" si="15">I29</f>
        <v>0</v>
      </c>
      <c r="L29" s="294">
        <f t="shared" ref="L29:L30" si="16">I29*H29</f>
        <v>0</v>
      </c>
      <c r="M29" s="294"/>
      <c r="N29" s="295">
        <f t="shared" ref="N29:N30" si="17">L29+M29</f>
        <v>0</v>
      </c>
      <c r="O29" s="163" t="s">
        <v>232</v>
      </c>
    </row>
    <row r="30" spans="1:15" s="179" customFormat="1" ht="51">
      <c r="A30" s="290" t="s">
        <v>225</v>
      </c>
      <c r="B30" s="291" t="s">
        <v>177</v>
      </c>
      <c r="C30" s="292"/>
      <c r="D30" s="186" t="s">
        <v>241</v>
      </c>
      <c r="E30" s="188" t="s">
        <v>207</v>
      </c>
      <c r="F30" s="188" t="s">
        <v>125</v>
      </c>
      <c r="G30" s="189">
        <v>1</v>
      </c>
      <c r="H30" s="157">
        <v>1</v>
      </c>
      <c r="I30" s="155"/>
      <c r="J30" s="143"/>
      <c r="K30" s="294">
        <f t="shared" si="15"/>
        <v>0</v>
      </c>
      <c r="L30" s="294">
        <f t="shared" si="16"/>
        <v>0</v>
      </c>
      <c r="M30" s="294"/>
      <c r="N30" s="295">
        <f t="shared" si="17"/>
        <v>0</v>
      </c>
      <c r="O30" s="163" t="s">
        <v>232</v>
      </c>
    </row>
    <row r="31" spans="1:15" s="179" customFormat="1">
      <c r="A31" s="236">
        <v>6</v>
      </c>
      <c r="B31" s="173"/>
      <c r="C31" s="174"/>
      <c r="D31" s="175" t="s">
        <v>214</v>
      </c>
      <c r="E31" s="176"/>
      <c r="F31" s="174"/>
      <c r="G31" s="177"/>
      <c r="H31" s="231"/>
      <c r="I31" s="178"/>
      <c r="J31" s="147"/>
      <c r="K31" s="147"/>
      <c r="L31" s="146"/>
      <c r="M31" s="146"/>
      <c r="N31" s="160"/>
      <c r="O31" s="163" t="s">
        <v>232</v>
      </c>
    </row>
    <row r="32" spans="1:15" s="179" customFormat="1" ht="25.5">
      <c r="A32" s="190" t="s">
        <v>226</v>
      </c>
      <c r="B32" s="180" t="s">
        <v>178</v>
      </c>
      <c r="C32" s="191" t="s">
        <v>245</v>
      </c>
      <c r="D32" s="192" t="s">
        <v>209</v>
      </c>
      <c r="E32" s="181" t="s">
        <v>135</v>
      </c>
      <c r="F32" s="181" t="s">
        <v>125</v>
      </c>
      <c r="G32" s="193"/>
      <c r="H32" s="158">
        <f>H33+H34</f>
        <v>2</v>
      </c>
      <c r="I32" s="156"/>
      <c r="J32" s="144"/>
      <c r="K32" s="145">
        <f>J32</f>
        <v>0</v>
      </c>
      <c r="L32" s="145"/>
      <c r="M32" s="145">
        <f>J32*H32</f>
        <v>0</v>
      </c>
      <c r="N32" s="161">
        <f>M32</f>
        <v>0</v>
      </c>
      <c r="O32" s="182" t="s">
        <v>156</v>
      </c>
    </row>
    <row r="33" spans="1:15" s="179" customFormat="1" ht="38.25">
      <c r="A33" s="290" t="s">
        <v>227</v>
      </c>
      <c r="B33" s="291" t="s">
        <v>177</v>
      </c>
      <c r="C33" s="292"/>
      <c r="D33" s="293" t="s">
        <v>240</v>
      </c>
      <c r="E33" s="188" t="s">
        <v>207</v>
      </c>
      <c r="F33" s="188" t="s">
        <v>125</v>
      </c>
      <c r="G33" s="189">
        <v>1</v>
      </c>
      <c r="H33" s="157">
        <v>1</v>
      </c>
      <c r="I33" s="155"/>
      <c r="J33" s="143"/>
      <c r="K33" s="294">
        <f t="shared" ref="K33:K34" si="18">I33</f>
        <v>0</v>
      </c>
      <c r="L33" s="294">
        <f t="shared" ref="L33:L34" si="19">I33*H33</f>
        <v>0</v>
      </c>
      <c r="M33" s="294"/>
      <c r="N33" s="295">
        <f t="shared" ref="N33:N34" si="20">L33+M33</f>
        <v>0</v>
      </c>
      <c r="O33" s="163" t="s">
        <v>232</v>
      </c>
    </row>
    <row r="34" spans="1:15" s="179" customFormat="1" ht="51">
      <c r="A34" s="290" t="s">
        <v>228</v>
      </c>
      <c r="B34" s="291" t="s">
        <v>177</v>
      </c>
      <c r="C34" s="292"/>
      <c r="D34" s="186" t="s">
        <v>243</v>
      </c>
      <c r="E34" s="188" t="s">
        <v>207</v>
      </c>
      <c r="F34" s="188" t="s">
        <v>125</v>
      </c>
      <c r="G34" s="189">
        <v>1</v>
      </c>
      <c r="H34" s="157">
        <v>1</v>
      </c>
      <c r="I34" s="155"/>
      <c r="J34" s="143"/>
      <c r="K34" s="294">
        <f t="shared" si="18"/>
        <v>0</v>
      </c>
      <c r="L34" s="294">
        <f t="shared" si="19"/>
        <v>0</v>
      </c>
      <c r="M34" s="294"/>
      <c r="N34" s="295">
        <f t="shared" si="20"/>
        <v>0</v>
      </c>
      <c r="O34" s="163" t="s">
        <v>232</v>
      </c>
    </row>
    <row r="35" spans="1:15" s="179" customFormat="1">
      <c r="A35" s="236">
        <v>7</v>
      </c>
      <c r="B35" s="173"/>
      <c r="C35" s="174"/>
      <c r="D35" s="175" t="s">
        <v>215</v>
      </c>
      <c r="E35" s="176"/>
      <c r="F35" s="174"/>
      <c r="G35" s="177"/>
      <c r="H35" s="231"/>
      <c r="I35" s="178"/>
      <c r="J35" s="147"/>
      <c r="K35" s="147"/>
      <c r="L35" s="146"/>
      <c r="M35" s="146"/>
      <c r="N35" s="160"/>
      <c r="O35" s="163"/>
    </row>
    <row r="36" spans="1:15" s="179" customFormat="1" ht="25.5">
      <c r="A36" s="190" t="s">
        <v>229</v>
      </c>
      <c r="B36" s="180" t="s">
        <v>178</v>
      </c>
      <c r="C36" s="191" t="s">
        <v>245</v>
      </c>
      <c r="D36" s="192" t="s">
        <v>209</v>
      </c>
      <c r="E36" s="181" t="s">
        <v>135</v>
      </c>
      <c r="F36" s="181" t="s">
        <v>125</v>
      </c>
      <c r="G36" s="193"/>
      <c r="H36" s="158">
        <f>H37+H38</f>
        <v>2</v>
      </c>
      <c r="I36" s="156"/>
      <c r="J36" s="144"/>
      <c r="K36" s="145">
        <f>J36</f>
        <v>0</v>
      </c>
      <c r="L36" s="145"/>
      <c r="M36" s="145">
        <f>J36*H36</f>
        <v>0</v>
      </c>
      <c r="N36" s="161">
        <f>M36</f>
        <v>0</v>
      </c>
      <c r="O36" s="182" t="s">
        <v>156</v>
      </c>
    </row>
    <row r="37" spans="1:15" s="179" customFormat="1" ht="51">
      <c r="A37" s="183" t="s">
        <v>230</v>
      </c>
      <c r="B37" s="184" t="s">
        <v>177</v>
      </c>
      <c r="C37" s="185"/>
      <c r="D37" s="230" t="s">
        <v>242</v>
      </c>
      <c r="E37" s="187" t="s">
        <v>207</v>
      </c>
      <c r="F37" s="188" t="s">
        <v>125</v>
      </c>
      <c r="G37" s="189">
        <v>1</v>
      </c>
      <c r="H37" s="157">
        <v>1</v>
      </c>
      <c r="I37" s="155"/>
      <c r="J37" s="143"/>
      <c r="K37" s="140">
        <f t="shared" ref="K37:K38" si="21">I37</f>
        <v>0</v>
      </c>
      <c r="L37" s="140">
        <f>I37*H37</f>
        <v>0</v>
      </c>
      <c r="M37" s="140"/>
      <c r="N37" s="162">
        <f t="shared" ref="N37:N38" si="22">L37+M37</f>
        <v>0</v>
      </c>
      <c r="O37" s="163" t="s">
        <v>232</v>
      </c>
    </row>
    <row r="38" spans="1:15" s="179" customFormat="1" ht="38.25">
      <c r="A38" s="183" t="s">
        <v>231</v>
      </c>
      <c r="B38" s="184" t="s">
        <v>177</v>
      </c>
      <c r="C38" s="185"/>
      <c r="D38" s="186" t="s">
        <v>244</v>
      </c>
      <c r="E38" s="187" t="s">
        <v>207</v>
      </c>
      <c r="F38" s="188" t="s">
        <v>125</v>
      </c>
      <c r="G38" s="189">
        <v>1</v>
      </c>
      <c r="H38" s="157">
        <v>1</v>
      </c>
      <c r="I38" s="155"/>
      <c r="J38" s="143"/>
      <c r="K38" s="140">
        <f t="shared" si="21"/>
        <v>0</v>
      </c>
      <c r="L38" s="140">
        <f t="shared" ref="L38" si="23">I38*H38</f>
        <v>0</v>
      </c>
      <c r="M38" s="140"/>
      <c r="N38" s="162">
        <f t="shared" si="22"/>
        <v>0</v>
      </c>
      <c r="O38" s="163" t="s">
        <v>232</v>
      </c>
    </row>
    <row r="39" spans="1:15" ht="15">
      <c r="A39" s="194"/>
      <c r="B39" s="195"/>
      <c r="C39" s="195"/>
      <c r="D39" s="149" t="s">
        <v>18</v>
      </c>
      <c r="E39" s="150"/>
      <c r="F39" s="150"/>
      <c r="G39" s="150"/>
      <c r="H39" s="232"/>
      <c r="I39" s="196"/>
      <c r="J39" s="149"/>
      <c r="K39" s="151"/>
      <c r="L39" s="152">
        <f>SUM(L12:L38)</f>
        <v>0</v>
      </c>
      <c r="M39" s="152">
        <f t="shared" ref="M39:N39" si="24">SUM(M12:M38)</f>
        <v>0</v>
      </c>
      <c r="N39" s="152">
        <f t="shared" si="24"/>
        <v>0</v>
      </c>
      <c r="O39" s="197"/>
    </row>
    <row r="40" spans="1:15" ht="15">
      <c r="A40" s="198"/>
      <c r="B40" s="199"/>
      <c r="C40" s="199"/>
      <c r="D40" s="18" t="s">
        <v>152</v>
      </c>
      <c r="E40" s="19"/>
      <c r="F40" s="19"/>
      <c r="G40" s="19"/>
      <c r="H40" s="159"/>
      <c r="I40" s="200"/>
      <c r="J40" s="18"/>
      <c r="K40" s="141"/>
      <c r="L40" s="141"/>
      <c r="M40" s="141"/>
      <c r="N40" s="142">
        <f>N39/1.22*0.22</f>
        <v>0</v>
      </c>
      <c r="O40" s="201"/>
    </row>
    <row r="41" spans="1:15">
      <c r="A41" s="202" t="s">
        <v>5</v>
      </c>
      <c r="B41" s="203"/>
      <c r="C41" s="203"/>
      <c r="D41" s="203"/>
      <c r="E41" s="203"/>
      <c r="F41" s="203"/>
      <c r="G41" s="203"/>
      <c r="H41" s="233"/>
      <c r="I41" s="204"/>
      <c r="J41" s="204"/>
      <c r="K41" s="204"/>
      <c r="L41" s="204"/>
      <c r="M41" s="204"/>
      <c r="N41" s="205"/>
      <c r="O41" s="197"/>
    </row>
    <row r="42" spans="1:15">
      <c r="A42" s="206">
        <v>1</v>
      </c>
      <c r="B42" s="207"/>
      <c r="C42" s="207"/>
      <c r="D42" s="208" t="s">
        <v>6</v>
      </c>
      <c r="E42" s="107"/>
      <c r="F42" s="108"/>
      <c r="G42" s="108"/>
      <c r="H42" s="234"/>
      <c r="I42" s="110"/>
      <c r="J42" s="111"/>
      <c r="K42" s="111"/>
      <c r="L42" s="111"/>
      <c r="M42" s="111"/>
      <c r="N42" s="112"/>
      <c r="O42" s="197"/>
    </row>
    <row r="43" spans="1:15">
      <c r="A43" s="209">
        <v>2</v>
      </c>
      <c r="B43" s="210"/>
      <c r="C43" s="210"/>
      <c r="D43" s="211" t="s">
        <v>7</v>
      </c>
      <c r="E43" s="115"/>
      <c r="F43" s="116"/>
      <c r="G43" s="116"/>
      <c r="H43" s="234"/>
      <c r="I43" s="110"/>
      <c r="J43" s="111"/>
      <c r="K43" s="111"/>
      <c r="L43" s="111"/>
      <c r="M43" s="111"/>
      <c r="N43" s="112"/>
      <c r="O43" s="197"/>
    </row>
    <row r="44" spans="1:15">
      <c r="A44" s="206">
        <v>3</v>
      </c>
      <c r="B44" s="207"/>
      <c r="C44" s="207"/>
      <c r="D44" s="211" t="s">
        <v>8</v>
      </c>
      <c r="E44" s="115"/>
      <c r="F44" s="116"/>
      <c r="G44" s="116"/>
      <c r="H44" s="234"/>
      <c r="I44" s="110"/>
      <c r="J44" s="111"/>
      <c r="K44" s="111"/>
      <c r="L44" s="111"/>
      <c r="M44" s="111"/>
      <c r="N44" s="112"/>
      <c r="O44" s="197"/>
    </row>
    <row r="45" spans="1:15" ht="25.5">
      <c r="A45" s="209">
        <v>4</v>
      </c>
      <c r="B45" s="210"/>
      <c r="C45" s="210"/>
      <c r="D45" s="211" t="s">
        <v>9</v>
      </c>
      <c r="E45" s="115"/>
      <c r="F45" s="116"/>
      <c r="G45" s="116"/>
      <c r="H45" s="234"/>
      <c r="I45" s="110"/>
      <c r="J45" s="111"/>
      <c r="K45" s="111"/>
      <c r="L45" s="111"/>
      <c r="M45" s="111"/>
      <c r="N45" s="112"/>
    </row>
    <row r="46" spans="1:15">
      <c r="A46" s="206">
        <v>5</v>
      </c>
      <c r="B46" s="207"/>
      <c r="C46" s="207"/>
      <c r="D46" s="211" t="s">
        <v>10</v>
      </c>
      <c r="E46" s="115"/>
      <c r="F46" s="116"/>
      <c r="G46" s="116"/>
      <c r="H46" s="234"/>
      <c r="I46" s="110"/>
      <c r="J46" s="111"/>
      <c r="K46" s="111"/>
      <c r="L46" s="111"/>
      <c r="M46" s="111"/>
      <c r="N46" s="112"/>
    </row>
    <row r="47" spans="1:15">
      <c r="A47" s="209">
        <v>6</v>
      </c>
      <c r="B47" s="210"/>
      <c r="C47" s="210"/>
      <c r="D47" s="211" t="s">
        <v>11</v>
      </c>
      <c r="E47" s="115"/>
      <c r="F47" s="116"/>
      <c r="G47" s="116"/>
      <c r="H47" s="234"/>
      <c r="I47" s="110"/>
      <c r="J47" s="111"/>
      <c r="K47" s="111"/>
      <c r="L47" s="111"/>
      <c r="M47" s="111"/>
      <c r="N47" s="112"/>
    </row>
    <row r="48" spans="1:15">
      <c r="A48" s="206">
        <v>7</v>
      </c>
      <c r="B48" s="207"/>
      <c r="C48" s="207"/>
      <c r="D48" s="211" t="s">
        <v>17</v>
      </c>
      <c r="E48" s="115"/>
      <c r="F48" s="116"/>
      <c r="G48" s="116"/>
      <c r="H48" s="234"/>
      <c r="I48" s="110"/>
      <c r="J48" s="111"/>
      <c r="K48" s="111"/>
      <c r="L48" s="111"/>
      <c r="M48" s="111"/>
      <c r="N48" s="112"/>
    </row>
    <row r="49" spans="1:15">
      <c r="A49" s="209">
        <v>8</v>
      </c>
      <c r="B49" s="210"/>
      <c r="C49" s="210"/>
      <c r="D49" s="211" t="s">
        <v>12</v>
      </c>
      <c r="E49" s="115"/>
      <c r="F49" s="116"/>
      <c r="G49" s="116"/>
      <c r="H49" s="234"/>
      <c r="I49" s="110"/>
      <c r="J49" s="111"/>
      <c r="K49" s="111"/>
      <c r="L49" s="111"/>
      <c r="M49" s="111"/>
      <c r="N49" s="112"/>
    </row>
    <row r="50" spans="1:15">
      <c r="A50" s="206">
        <v>9</v>
      </c>
      <c r="B50" s="207"/>
      <c r="C50" s="207"/>
      <c r="D50" s="211" t="s">
        <v>19</v>
      </c>
      <c r="E50" s="115"/>
      <c r="F50" s="116"/>
      <c r="G50" s="116"/>
      <c r="H50" s="234"/>
      <c r="I50" s="110"/>
      <c r="J50" s="111"/>
      <c r="K50" s="111"/>
      <c r="L50" s="111"/>
      <c r="M50" s="111"/>
      <c r="N50" s="112"/>
    </row>
    <row r="51" spans="1:15" ht="25.5">
      <c r="A51" s="209">
        <v>10</v>
      </c>
      <c r="B51" s="210"/>
      <c r="C51" s="210"/>
      <c r="D51" s="212" t="s">
        <v>13</v>
      </c>
      <c r="E51" s="119"/>
      <c r="F51" s="116"/>
      <c r="G51" s="116"/>
      <c r="H51" s="234"/>
      <c r="I51" s="110"/>
      <c r="J51" s="111"/>
      <c r="K51" s="111"/>
      <c r="L51" s="111"/>
      <c r="M51" s="111"/>
      <c r="N51" s="112"/>
    </row>
    <row r="52" spans="1:15" ht="13.5" thickBot="1">
      <c r="A52" s="213">
        <v>11</v>
      </c>
      <c r="B52" s="214"/>
      <c r="C52" s="214"/>
      <c r="D52" s="215" t="s">
        <v>14</v>
      </c>
      <c r="E52" s="123"/>
      <c r="F52" s="124"/>
      <c r="G52" s="124"/>
      <c r="H52" s="235"/>
      <c r="I52" s="126"/>
      <c r="J52" s="127"/>
      <c r="K52" s="127"/>
      <c r="L52" s="127"/>
      <c r="M52" s="127"/>
      <c r="N52" s="128"/>
    </row>
    <row r="54" spans="1:15" s="217" customFormat="1" ht="27" customHeight="1">
      <c r="A54" s="241" t="s">
        <v>60</v>
      </c>
      <c r="B54" s="241"/>
      <c r="C54" s="241"/>
      <c r="D54" s="241"/>
      <c r="E54" s="241"/>
      <c r="F54" s="241"/>
      <c r="G54" s="241"/>
      <c r="H54" s="241"/>
      <c r="I54" s="241"/>
      <c r="J54" s="241"/>
      <c r="K54" s="241"/>
      <c r="L54" s="241"/>
      <c r="M54" s="241"/>
      <c r="N54" s="241"/>
      <c r="O54" s="216"/>
    </row>
    <row r="56" spans="1:15">
      <c r="I56" s="165"/>
    </row>
    <row r="58" spans="1:15">
      <c r="D58" s="165" t="s">
        <v>25</v>
      </c>
    </row>
  </sheetData>
  <autoFilter ref="A8:O52" xr:uid="{33CA9637-4D67-43BF-8EAF-54E6B7E0C991}">
    <filterColumn colId="8" showButton="0"/>
    <filterColumn colId="9" showButton="0"/>
    <filterColumn colId="10" showButton="0"/>
    <filterColumn colId="11" showButton="0"/>
    <filterColumn colId="12" showButton="0"/>
  </autoFilter>
  <mergeCells count="18">
    <mergeCell ref="K9:K10"/>
    <mergeCell ref="B8:B10"/>
    <mergeCell ref="L9:M9"/>
    <mergeCell ref="N9:N10"/>
    <mergeCell ref="A54:N54"/>
    <mergeCell ref="O8:O10"/>
    <mergeCell ref="A3:N3"/>
    <mergeCell ref="A4:N4"/>
    <mergeCell ref="A5:N5"/>
    <mergeCell ref="A8:A10"/>
    <mergeCell ref="C8:C10"/>
    <mergeCell ref="D8:D10"/>
    <mergeCell ref="E8:E10"/>
    <mergeCell ref="F8:F10"/>
    <mergeCell ref="G8:G10"/>
    <mergeCell ref="H8:H10"/>
    <mergeCell ref="I8:N8"/>
    <mergeCell ref="I9:J9"/>
  </mergeCells>
  <phoneticPr fontId="11" type="noConversion"/>
  <pageMargins left="0.7" right="0.7" top="0.75" bottom="0.75" header="0.3" footer="0.3"/>
  <pageSetup paperSize="9" scale="3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57FEE-FCCD-4C5A-A4A5-E09A270796A9}">
  <dimension ref="A1"/>
  <sheetViews>
    <sheetView workbookViewId="0">
      <selection activeCell="O23" sqref="O23"/>
    </sheetView>
  </sheetViews>
  <sheetFormatPr defaultRowHeight="12.7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685A2-DA69-4A98-A388-C6D31292E3BD}">
  <dimension ref="A2:C7"/>
  <sheetViews>
    <sheetView workbookViewId="0">
      <selection activeCell="B8" sqref="B8"/>
    </sheetView>
  </sheetViews>
  <sheetFormatPr defaultRowHeight="12.75"/>
  <sheetData>
    <row r="2" spans="1:3" ht="63.75">
      <c r="A2" s="153" t="s">
        <v>130</v>
      </c>
      <c r="B2" s="153" t="s">
        <v>129</v>
      </c>
      <c r="C2" s="148"/>
    </row>
    <row r="3" spans="1:3">
      <c r="A3">
        <v>3</v>
      </c>
      <c r="B3">
        <f>5+2+1+2+3+1+2+2+1</f>
        <v>19</v>
      </c>
    </row>
    <row r="4" spans="1:3">
      <c r="A4">
        <v>1</v>
      </c>
      <c r="B4">
        <f>2+2+3+3+3+1</f>
        <v>14</v>
      </c>
    </row>
    <row r="5" spans="1:3">
      <c r="A5" s="154">
        <v>6</v>
      </c>
      <c r="B5">
        <f>2+2+2</f>
        <v>6</v>
      </c>
    </row>
    <row r="6" spans="1:3">
      <c r="A6">
        <v>8</v>
      </c>
      <c r="B6">
        <v>1</v>
      </c>
    </row>
    <row r="7" spans="1:3">
      <c r="B7">
        <f>SUM(B3:B6)</f>
        <v>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18DA5-9ABB-4C8E-9DF2-F824AFD650E4}">
  <dimension ref="A1:JK755"/>
  <sheetViews>
    <sheetView topLeftCell="A151" zoomScale="115" zoomScaleNormal="115" workbookViewId="0">
      <selection activeCell="C164" sqref="C164"/>
    </sheetView>
  </sheetViews>
  <sheetFormatPr defaultColWidth="8.85546875" defaultRowHeight="12.75"/>
  <cols>
    <col min="1" max="2" width="8" style="60" customWidth="1"/>
    <col min="3" max="3" width="35.28515625" style="61" customWidth="1"/>
    <col min="4" max="4" width="17" style="61" customWidth="1"/>
    <col min="5" max="5" width="9.7109375" style="61" customWidth="1"/>
    <col min="6" max="6" width="9.5703125" style="61" customWidth="1"/>
    <col min="7" max="7" width="10.7109375" style="61" customWidth="1"/>
    <col min="8" max="9" width="13.7109375" style="62" customWidth="1"/>
    <col min="10" max="10" width="14.7109375" style="62" customWidth="1"/>
    <col min="11" max="11" width="13.28515625" style="62" customWidth="1"/>
    <col min="12" max="12" width="19.42578125" style="62" bestFit="1" customWidth="1"/>
    <col min="13" max="13" width="13.85546875" style="70" customWidth="1"/>
    <col min="14" max="271" width="8.7109375" style="61" customWidth="1"/>
    <col min="272" max="16384" width="8.85546875" style="64"/>
  </cols>
  <sheetData>
    <row r="1" spans="1:271">
      <c r="M1" s="63" t="s">
        <v>29</v>
      </c>
    </row>
    <row r="2" spans="1:271">
      <c r="M2" s="63" t="s">
        <v>28</v>
      </c>
    </row>
    <row r="3" spans="1:271" ht="17.45" customHeight="1">
      <c r="A3" s="263" t="s">
        <v>24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</row>
    <row r="4" spans="1:271" ht="15.6" customHeight="1">
      <c r="A4" s="264" t="s">
        <v>51</v>
      </c>
      <c r="B4" s="264"/>
      <c r="C4" s="264"/>
      <c r="D4" s="264"/>
      <c r="E4" s="264"/>
      <c r="F4" s="264"/>
      <c r="G4" s="264"/>
      <c r="H4" s="264"/>
      <c r="I4" s="264"/>
      <c r="J4" s="264"/>
      <c r="K4" s="264"/>
      <c r="L4" s="264"/>
      <c r="M4" s="264"/>
    </row>
    <row r="5" spans="1:271" ht="32.25" customHeight="1">
      <c r="A5" s="264" t="s">
        <v>61</v>
      </c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</row>
    <row r="6" spans="1:271" ht="15.75">
      <c r="A6" s="137"/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</row>
    <row r="7" spans="1:271" ht="15.75">
      <c r="A7" s="65" t="s">
        <v>27</v>
      </c>
      <c r="B7" s="65"/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</row>
    <row r="8" spans="1:271" ht="15" thickBot="1">
      <c r="A8" s="66"/>
      <c r="B8" s="67"/>
      <c r="C8" s="67"/>
      <c r="D8" s="67"/>
      <c r="E8" s="68"/>
      <c r="F8" s="68"/>
      <c r="G8" s="67"/>
      <c r="H8" s="69"/>
      <c r="I8" s="22"/>
      <c r="J8" s="23"/>
    </row>
    <row r="9" spans="1:271" ht="20.25" customHeight="1">
      <c r="A9" s="265" t="s">
        <v>0</v>
      </c>
      <c r="B9" s="268" t="s">
        <v>31</v>
      </c>
      <c r="C9" s="271" t="s">
        <v>1</v>
      </c>
      <c r="D9" s="274" t="s">
        <v>32</v>
      </c>
      <c r="E9" s="277" t="s">
        <v>2</v>
      </c>
      <c r="F9" s="277" t="s">
        <v>30</v>
      </c>
      <c r="G9" s="280" t="s">
        <v>3</v>
      </c>
      <c r="H9" s="283" t="s">
        <v>23</v>
      </c>
      <c r="I9" s="284"/>
      <c r="J9" s="284"/>
      <c r="K9" s="284"/>
      <c r="L9" s="284"/>
      <c r="M9" s="285"/>
    </row>
    <row r="10" spans="1:271" ht="17.25" customHeight="1">
      <c r="A10" s="266"/>
      <c r="B10" s="269"/>
      <c r="C10" s="272"/>
      <c r="D10" s="275"/>
      <c r="E10" s="278"/>
      <c r="F10" s="278"/>
      <c r="G10" s="281"/>
      <c r="H10" s="286" t="s">
        <v>20</v>
      </c>
      <c r="I10" s="272"/>
      <c r="J10" s="272" t="s">
        <v>21</v>
      </c>
      <c r="K10" s="272" t="s">
        <v>15</v>
      </c>
      <c r="L10" s="272"/>
      <c r="M10" s="287" t="s">
        <v>16</v>
      </c>
      <c r="N10" s="61" t="s">
        <v>26</v>
      </c>
    </row>
    <row r="11" spans="1:271" ht="36.75" customHeight="1" thickBot="1">
      <c r="A11" s="267"/>
      <c r="B11" s="270"/>
      <c r="C11" s="273"/>
      <c r="D11" s="276"/>
      <c r="E11" s="279"/>
      <c r="F11" s="279"/>
      <c r="G11" s="282"/>
      <c r="H11" s="138" t="s">
        <v>4</v>
      </c>
      <c r="I11" s="138" t="s">
        <v>50</v>
      </c>
      <c r="J11" s="273"/>
      <c r="K11" s="138" t="s">
        <v>4</v>
      </c>
      <c r="L11" s="138" t="s">
        <v>50</v>
      </c>
      <c r="M11" s="288"/>
      <c r="N11" s="61" t="s">
        <v>52</v>
      </c>
    </row>
    <row r="12" spans="1:271" s="77" customFormat="1" ht="25.5">
      <c r="A12" s="71"/>
      <c r="B12" s="72"/>
      <c r="C12" s="73" t="s">
        <v>69</v>
      </c>
      <c r="D12" s="73"/>
      <c r="E12" s="74"/>
      <c r="F12" s="75"/>
      <c r="G12" s="31"/>
      <c r="H12" s="32"/>
      <c r="I12" s="33"/>
      <c r="J12" s="34"/>
      <c r="K12" s="35"/>
      <c r="L12" s="35"/>
      <c r="M12" s="3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  <c r="AH12" s="76"/>
      <c r="AI12" s="76"/>
      <c r="AJ12" s="76"/>
      <c r="AK12" s="76"/>
      <c r="AL12" s="76"/>
      <c r="AM12" s="76"/>
      <c r="AN12" s="76"/>
      <c r="AO12" s="76"/>
      <c r="AP12" s="76"/>
      <c r="AQ12" s="76"/>
      <c r="AR12" s="76"/>
      <c r="AS12" s="76"/>
      <c r="AT12" s="76"/>
      <c r="AU12" s="76"/>
      <c r="AV12" s="76"/>
      <c r="AW12" s="76"/>
      <c r="AX12" s="76"/>
      <c r="AY12" s="76"/>
      <c r="AZ12" s="76"/>
      <c r="BA12" s="76"/>
      <c r="BB12" s="76"/>
      <c r="BC12" s="76"/>
      <c r="BD12" s="76"/>
      <c r="BE12" s="76"/>
      <c r="BF12" s="76"/>
      <c r="BG12" s="76"/>
      <c r="BH12" s="76"/>
      <c r="BI12" s="76"/>
      <c r="BJ12" s="76"/>
      <c r="BK12" s="76"/>
      <c r="BL12" s="76"/>
      <c r="BM12" s="76"/>
      <c r="BN12" s="76"/>
      <c r="BO12" s="76"/>
      <c r="BP12" s="76"/>
      <c r="BQ12" s="76"/>
      <c r="BR12" s="76"/>
      <c r="BS12" s="76"/>
      <c r="BT12" s="76"/>
      <c r="BU12" s="76"/>
      <c r="BV12" s="76"/>
      <c r="BW12" s="76"/>
      <c r="BX12" s="76"/>
      <c r="BY12" s="76"/>
      <c r="BZ12" s="76"/>
      <c r="CA12" s="76"/>
      <c r="CB12" s="76"/>
      <c r="CC12" s="76"/>
      <c r="CD12" s="76"/>
      <c r="CE12" s="76"/>
      <c r="CF12" s="76"/>
      <c r="CG12" s="76"/>
      <c r="CH12" s="76"/>
      <c r="CI12" s="76"/>
      <c r="CJ12" s="76"/>
      <c r="CK12" s="76"/>
      <c r="CL12" s="76"/>
      <c r="CM12" s="76"/>
      <c r="CN12" s="76"/>
      <c r="CO12" s="76"/>
      <c r="CP12" s="76"/>
      <c r="CQ12" s="76"/>
      <c r="CR12" s="76"/>
      <c r="CS12" s="76"/>
      <c r="CT12" s="76"/>
      <c r="CU12" s="76"/>
      <c r="CV12" s="76"/>
      <c r="CW12" s="76"/>
      <c r="CX12" s="76"/>
      <c r="CY12" s="76"/>
      <c r="CZ12" s="76"/>
      <c r="DA12" s="76"/>
      <c r="DB12" s="76"/>
      <c r="DC12" s="76"/>
      <c r="DD12" s="76"/>
      <c r="DE12" s="76"/>
      <c r="DF12" s="76"/>
      <c r="DG12" s="76"/>
      <c r="DH12" s="76"/>
      <c r="DI12" s="76"/>
      <c r="DJ12" s="76"/>
      <c r="DK12" s="76"/>
      <c r="DL12" s="76"/>
      <c r="DM12" s="76"/>
      <c r="DN12" s="76"/>
      <c r="DO12" s="76"/>
      <c r="DP12" s="76"/>
      <c r="DQ12" s="76"/>
      <c r="DR12" s="76"/>
      <c r="DS12" s="76"/>
      <c r="DT12" s="76"/>
      <c r="DU12" s="76"/>
      <c r="DV12" s="76"/>
      <c r="DW12" s="76"/>
      <c r="DX12" s="76"/>
      <c r="DY12" s="76"/>
      <c r="DZ12" s="76"/>
      <c r="EA12" s="76"/>
      <c r="EB12" s="76"/>
      <c r="EC12" s="76"/>
      <c r="ED12" s="76"/>
      <c r="EE12" s="76"/>
      <c r="EF12" s="76"/>
      <c r="EG12" s="76"/>
      <c r="EH12" s="76"/>
      <c r="EI12" s="76"/>
      <c r="EJ12" s="76"/>
      <c r="EK12" s="76"/>
      <c r="EL12" s="76"/>
      <c r="EM12" s="76"/>
      <c r="EN12" s="76"/>
      <c r="EO12" s="76"/>
      <c r="EP12" s="76"/>
      <c r="EQ12" s="76"/>
      <c r="ER12" s="76"/>
      <c r="ES12" s="76"/>
      <c r="ET12" s="76"/>
      <c r="EU12" s="76"/>
      <c r="EV12" s="76"/>
      <c r="EW12" s="76"/>
      <c r="EX12" s="76"/>
      <c r="EY12" s="76"/>
      <c r="EZ12" s="76"/>
      <c r="FA12" s="76"/>
      <c r="FB12" s="76"/>
      <c r="FC12" s="76"/>
      <c r="FD12" s="76"/>
      <c r="FE12" s="76"/>
      <c r="FF12" s="76"/>
      <c r="FG12" s="76"/>
      <c r="FH12" s="76"/>
      <c r="FI12" s="76"/>
      <c r="FJ12" s="76"/>
      <c r="FK12" s="76"/>
      <c r="FL12" s="76"/>
      <c r="FM12" s="76"/>
      <c r="FN12" s="76"/>
      <c r="FO12" s="76"/>
      <c r="FP12" s="76"/>
      <c r="FQ12" s="76"/>
      <c r="FR12" s="76"/>
      <c r="FS12" s="76"/>
      <c r="FT12" s="76"/>
      <c r="FU12" s="76"/>
      <c r="FV12" s="76"/>
      <c r="FW12" s="76"/>
      <c r="FX12" s="76"/>
      <c r="FY12" s="76"/>
      <c r="FZ12" s="76"/>
      <c r="GA12" s="76"/>
      <c r="GB12" s="76"/>
      <c r="GC12" s="76"/>
      <c r="GD12" s="76"/>
      <c r="GE12" s="76"/>
      <c r="GF12" s="76"/>
      <c r="GG12" s="76"/>
      <c r="GH12" s="76"/>
      <c r="GI12" s="76"/>
      <c r="GJ12" s="76"/>
      <c r="GK12" s="76"/>
      <c r="GL12" s="76"/>
      <c r="GM12" s="76"/>
      <c r="GN12" s="76"/>
      <c r="GO12" s="76"/>
      <c r="GP12" s="76"/>
      <c r="GQ12" s="76"/>
      <c r="GR12" s="76"/>
      <c r="GS12" s="76"/>
      <c r="GT12" s="76"/>
      <c r="GU12" s="76"/>
      <c r="GV12" s="76"/>
      <c r="GW12" s="76"/>
      <c r="GX12" s="76"/>
      <c r="GY12" s="76"/>
      <c r="GZ12" s="76"/>
      <c r="HA12" s="76"/>
      <c r="HB12" s="76"/>
      <c r="HC12" s="76"/>
      <c r="HD12" s="76"/>
      <c r="HE12" s="76"/>
      <c r="HF12" s="76"/>
      <c r="HG12" s="76"/>
      <c r="HH12" s="76"/>
      <c r="HI12" s="76"/>
      <c r="HJ12" s="76"/>
      <c r="HK12" s="76"/>
      <c r="HL12" s="76"/>
      <c r="HM12" s="76"/>
      <c r="HN12" s="76"/>
      <c r="HO12" s="76"/>
      <c r="HP12" s="76"/>
      <c r="HQ12" s="76"/>
      <c r="HR12" s="76"/>
      <c r="HS12" s="76"/>
      <c r="HT12" s="76"/>
      <c r="HU12" s="76"/>
      <c r="HV12" s="76"/>
      <c r="HW12" s="76"/>
      <c r="HX12" s="76"/>
      <c r="HY12" s="76"/>
      <c r="HZ12" s="76"/>
      <c r="IA12" s="76"/>
      <c r="IB12" s="76"/>
      <c r="IC12" s="76"/>
      <c r="ID12" s="76"/>
      <c r="IE12" s="76"/>
      <c r="IF12" s="76"/>
      <c r="IG12" s="76"/>
      <c r="IH12" s="76"/>
      <c r="II12" s="76"/>
      <c r="IJ12" s="76"/>
      <c r="IK12" s="76"/>
      <c r="IL12" s="76"/>
      <c r="IM12" s="76"/>
      <c r="IN12" s="76"/>
      <c r="IO12" s="76"/>
      <c r="IP12" s="76"/>
      <c r="IQ12" s="76"/>
      <c r="IR12" s="76"/>
      <c r="IS12" s="76"/>
      <c r="IT12" s="76"/>
      <c r="IU12" s="76"/>
      <c r="IV12" s="76"/>
      <c r="IW12" s="76"/>
      <c r="IX12" s="76"/>
      <c r="IY12" s="76"/>
      <c r="IZ12" s="76"/>
      <c r="JA12" s="76"/>
      <c r="JB12" s="76"/>
      <c r="JC12" s="76"/>
      <c r="JD12" s="76"/>
      <c r="JE12" s="76"/>
      <c r="JF12" s="76"/>
      <c r="JG12" s="76"/>
      <c r="JH12" s="76"/>
      <c r="JI12" s="76"/>
      <c r="JJ12" s="76"/>
      <c r="JK12" s="76"/>
    </row>
    <row r="13" spans="1:271" s="77" customFormat="1">
      <c r="A13" s="78">
        <v>1</v>
      </c>
      <c r="B13" s="79">
        <v>106</v>
      </c>
      <c r="C13" s="80" t="s">
        <v>47</v>
      </c>
      <c r="D13" s="80"/>
      <c r="E13" s="81"/>
      <c r="F13" s="82"/>
      <c r="G13" s="13"/>
      <c r="H13" s="10"/>
      <c r="I13" s="7"/>
      <c r="J13" s="8"/>
      <c r="K13" s="9"/>
      <c r="L13" s="9"/>
      <c r="M13" s="9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  <c r="AH13" s="76"/>
      <c r="AI13" s="76"/>
      <c r="AJ13" s="76"/>
      <c r="AK13" s="76"/>
      <c r="AL13" s="76"/>
      <c r="AM13" s="76"/>
      <c r="AN13" s="76"/>
      <c r="AO13" s="76"/>
      <c r="AP13" s="76"/>
      <c r="AQ13" s="76"/>
      <c r="AR13" s="76"/>
      <c r="AS13" s="76"/>
      <c r="AT13" s="76"/>
      <c r="AU13" s="76"/>
      <c r="AV13" s="76"/>
      <c r="AW13" s="76"/>
      <c r="AX13" s="76"/>
      <c r="AY13" s="76"/>
      <c r="AZ13" s="76"/>
      <c r="BA13" s="76"/>
      <c r="BB13" s="76"/>
      <c r="BC13" s="76"/>
      <c r="BD13" s="76"/>
      <c r="BE13" s="76"/>
      <c r="BF13" s="76"/>
      <c r="BG13" s="76"/>
      <c r="BH13" s="76"/>
      <c r="BI13" s="76"/>
      <c r="BJ13" s="76"/>
      <c r="BK13" s="76"/>
      <c r="BL13" s="76"/>
      <c r="BM13" s="76"/>
      <c r="BN13" s="76"/>
      <c r="BO13" s="76"/>
      <c r="BP13" s="76"/>
      <c r="BQ13" s="76"/>
      <c r="BR13" s="76"/>
      <c r="BS13" s="76"/>
      <c r="BT13" s="76"/>
      <c r="BU13" s="76"/>
      <c r="BV13" s="76"/>
      <c r="BW13" s="76"/>
      <c r="BX13" s="76"/>
      <c r="BY13" s="76"/>
      <c r="BZ13" s="76"/>
      <c r="CA13" s="76"/>
      <c r="CB13" s="76"/>
      <c r="CC13" s="76"/>
      <c r="CD13" s="76"/>
      <c r="CE13" s="76"/>
      <c r="CF13" s="76"/>
      <c r="CG13" s="76"/>
      <c r="CH13" s="76"/>
      <c r="CI13" s="76"/>
      <c r="CJ13" s="76"/>
      <c r="CK13" s="76"/>
      <c r="CL13" s="76"/>
      <c r="CM13" s="76"/>
      <c r="CN13" s="76"/>
      <c r="CO13" s="76"/>
      <c r="CP13" s="76"/>
      <c r="CQ13" s="76"/>
      <c r="CR13" s="76"/>
      <c r="CS13" s="76"/>
      <c r="CT13" s="76"/>
      <c r="CU13" s="76"/>
      <c r="CV13" s="76"/>
      <c r="CW13" s="76"/>
      <c r="CX13" s="76"/>
      <c r="CY13" s="76"/>
      <c r="CZ13" s="76"/>
      <c r="DA13" s="76"/>
      <c r="DB13" s="76"/>
      <c r="DC13" s="76"/>
      <c r="DD13" s="76"/>
      <c r="DE13" s="76"/>
      <c r="DF13" s="76"/>
      <c r="DG13" s="76"/>
      <c r="DH13" s="76"/>
      <c r="DI13" s="76"/>
      <c r="DJ13" s="76"/>
      <c r="DK13" s="76"/>
      <c r="DL13" s="76"/>
      <c r="DM13" s="76"/>
      <c r="DN13" s="76"/>
      <c r="DO13" s="76"/>
      <c r="DP13" s="76"/>
      <c r="DQ13" s="76"/>
      <c r="DR13" s="76"/>
      <c r="DS13" s="76"/>
      <c r="DT13" s="76"/>
      <c r="DU13" s="76"/>
      <c r="DV13" s="76"/>
      <c r="DW13" s="76"/>
      <c r="DX13" s="76"/>
      <c r="DY13" s="76"/>
      <c r="DZ13" s="76"/>
      <c r="EA13" s="76"/>
      <c r="EB13" s="76"/>
      <c r="EC13" s="76"/>
      <c r="ED13" s="76"/>
      <c r="EE13" s="76"/>
      <c r="EF13" s="76"/>
      <c r="EG13" s="76"/>
      <c r="EH13" s="76"/>
      <c r="EI13" s="76"/>
      <c r="EJ13" s="76"/>
      <c r="EK13" s="76"/>
      <c r="EL13" s="76"/>
      <c r="EM13" s="76"/>
      <c r="EN13" s="76"/>
      <c r="EO13" s="76"/>
      <c r="EP13" s="76"/>
      <c r="EQ13" s="76"/>
      <c r="ER13" s="76"/>
      <c r="ES13" s="76"/>
      <c r="ET13" s="76"/>
      <c r="EU13" s="76"/>
      <c r="EV13" s="76"/>
      <c r="EW13" s="76"/>
      <c r="EX13" s="76"/>
      <c r="EY13" s="76"/>
      <c r="EZ13" s="76"/>
      <c r="FA13" s="76"/>
      <c r="FB13" s="76"/>
      <c r="FC13" s="76"/>
      <c r="FD13" s="76"/>
      <c r="FE13" s="76"/>
      <c r="FF13" s="76"/>
      <c r="FG13" s="76"/>
      <c r="FH13" s="76"/>
      <c r="FI13" s="76"/>
      <c r="FJ13" s="76"/>
      <c r="FK13" s="76"/>
      <c r="FL13" s="76"/>
      <c r="FM13" s="76"/>
      <c r="FN13" s="76"/>
      <c r="FO13" s="76"/>
      <c r="FP13" s="76"/>
      <c r="FQ13" s="76"/>
      <c r="FR13" s="76"/>
      <c r="FS13" s="76"/>
      <c r="FT13" s="76"/>
      <c r="FU13" s="76"/>
      <c r="FV13" s="76"/>
      <c r="FW13" s="76"/>
      <c r="FX13" s="76"/>
      <c r="FY13" s="76"/>
      <c r="FZ13" s="76"/>
      <c r="GA13" s="76"/>
      <c r="GB13" s="76"/>
      <c r="GC13" s="76"/>
      <c r="GD13" s="76"/>
      <c r="GE13" s="76"/>
      <c r="GF13" s="76"/>
      <c r="GG13" s="76"/>
      <c r="GH13" s="76"/>
      <c r="GI13" s="76"/>
      <c r="GJ13" s="76"/>
      <c r="GK13" s="76"/>
      <c r="GL13" s="76"/>
      <c r="GM13" s="76"/>
      <c r="GN13" s="76"/>
      <c r="GO13" s="76"/>
      <c r="GP13" s="76"/>
      <c r="GQ13" s="76"/>
      <c r="GR13" s="76"/>
      <c r="GS13" s="76"/>
      <c r="GT13" s="76"/>
      <c r="GU13" s="76"/>
      <c r="GV13" s="76"/>
      <c r="GW13" s="76"/>
      <c r="GX13" s="76"/>
      <c r="GY13" s="76"/>
      <c r="GZ13" s="76"/>
      <c r="HA13" s="76"/>
      <c r="HB13" s="76"/>
      <c r="HC13" s="76"/>
      <c r="HD13" s="76"/>
      <c r="HE13" s="76"/>
      <c r="HF13" s="76"/>
      <c r="HG13" s="76"/>
      <c r="HH13" s="76"/>
      <c r="HI13" s="76"/>
      <c r="HJ13" s="76"/>
      <c r="HK13" s="76"/>
      <c r="HL13" s="76"/>
      <c r="HM13" s="76"/>
      <c r="HN13" s="76"/>
      <c r="HO13" s="76"/>
      <c r="HP13" s="76"/>
      <c r="HQ13" s="76"/>
      <c r="HR13" s="76"/>
      <c r="HS13" s="76"/>
      <c r="HT13" s="76"/>
      <c r="HU13" s="76"/>
      <c r="HV13" s="76"/>
      <c r="HW13" s="76"/>
      <c r="HX13" s="76"/>
      <c r="HY13" s="76"/>
      <c r="HZ13" s="76"/>
      <c r="IA13" s="76"/>
      <c r="IB13" s="76"/>
      <c r="IC13" s="76"/>
      <c r="ID13" s="76"/>
      <c r="IE13" s="76"/>
      <c r="IF13" s="76"/>
      <c r="IG13" s="76"/>
      <c r="IH13" s="76"/>
      <c r="II13" s="76"/>
      <c r="IJ13" s="76"/>
      <c r="IK13" s="76"/>
      <c r="IL13" s="76"/>
      <c r="IM13" s="76"/>
      <c r="IN13" s="76"/>
      <c r="IO13" s="76"/>
      <c r="IP13" s="76"/>
      <c r="IQ13" s="76"/>
      <c r="IR13" s="76"/>
      <c r="IS13" s="76"/>
      <c r="IT13" s="76"/>
      <c r="IU13" s="76"/>
      <c r="IV13" s="76"/>
      <c r="IW13" s="76"/>
      <c r="IX13" s="76"/>
      <c r="IY13" s="76"/>
      <c r="IZ13" s="76"/>
      <c r="JA13" s="76"/>
      <c r="JB13" s="76"/>
      <c r="JC13" s="76"/>
      <c r="JD13" s="76"/>
      <c r="JE13" s="76"/>
      <c r="JF13" s="76"/>
      <c r="JG13" s="76"/>
      <c r="JH13" s="76"/>
      <c r="JI13" s="76"/>
      <c r="JJ13" s="76"/>
      <c r="JK13" s="76"/>
    </row>
    <row r="14" spans="1:271" s="77" customFormat="1">
      <c r="A14" s="49">
        <v>2</v>
      </c>
      <c r="B14" s="50"/>
      <c r="C14" s="51" t="s">
        <v>53</v>
      </c>
      <c r="D14" s="51"/>
      <c r="E14" s="52" t="s">
        <v>33</v>
      </c>
      <c r="F14" s="53"/>
      <c r="G14" s="14" t="e">
        <f>#REF!+#REF!</f>
        <v>#REF!</v>
      </c>
      <c r="H14" s="12"/>
      <c r="I14" s="4"/>
      <c r="J14" s="5">
        <f t="shared" ref="J14:J22" si="0">H14+I14</f>
        <v>0</v>
      </c>
      <c r="K14" s="5"/>
      <c r="L14" s="5" t="e">
        <f>I14*G14</f>
        <v>#REF!</v>
      </c>
      <c r="M14" s="6" t="e">
        <f t="shared" ref="M14:M22" si="1">K14+L14</f>
        <v>#REF!</v>
      </c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  <c r="AH14" s="76"/>
      <c r="AI14" s="76"/>
      <c r="AJ14" s="76"/>
      <c r="AK14" s="76"/>
      <c r="AL14" s="76"/>
      <c r="AM14" s="76"/>
      <c r="AN14" s="76"/>
      <c r="AO14" s="76"/>
      <c r="AP14" s="76"/>
      <c r="AQ14" s="76"/>
      <c r="AR14" s="76"/>
      <c r="AS14" s="76"/>
      <c r="AT14" s="76"/>
      <c r="AU14" s="76"/>
      <c r="AV14" s="76"/>
      <c r="AW14" s="76"/>
      <c r="AX14" s="76"/>
      <c r="AY14" s="76"/>
      <c r="AZ14" s="76"/>
      <c r="BA14" s="76"/>
      <c r="BB14" s="76"/>
      <c r="BC14" s="76"/>
      <c r="BD14" s="76"/>
      <c r="BE14" s="76"/>
      <c r="BF14" s="76"/>
      <c r="BG14" s="76"/>
      <c r="BH14" s="76"/>
      <c r="BI14" s="76"/>
      <c r="BJ14" s="76"/>
      <c r="BK14" s="76"/>
      <c r="BL14" s="76"/>
      <c r="BM14" s="76"/>
      <c r="BN14" s="76"/>
      <c r="BO14" s="76"/>
      <c r="BP14" s="76"/>
      <c r="BQ14" s="76"/>
      <c r="BR14" s="76"/>
      <c r="BS14" s="76"/>
      <c r="BT14" s="76"/>
      <c r="BU14" s="76"/>
      <c r="BV14" s="76"/>
      <c r="BW14" s="76"/>
      <c r="BX14" s="76"/>
      <c r="BY14" s="76"/>
      <c r="BZ14" s="76"/>
      <c r="CA14" s="76"/>
      <c r="CB14" s="76"/>
      <c r="CC14" s="76"/>
      <c r="CD14" s="76"/>
      <c r="CE14" s="76"/>
      <c r="CF14" s="76"/>
      <c r="CG14" s="76"/>
      <c r="CH14" s="76"/>
      <c r="CI14" s="76"/>
      <c r="CJ14" s="76"/>
      <c r="CK14" s="76"/>
      <c r="CL14" s="76"/>
      <c r="CM14" s="76"/>
      <c r="CN14" s="76"/>
      <c r="CO14" s="76"/>
      <c r="CP14" s="76"/>
      <c r="CQ14" s="76"/>
      <c r="CR14" s="76"/>
      <c r="CS14" s="76"/>
      <c r="CT14" s="76"/>
      <c r="CU14" s="76"/>
      <c r="CV14" s="76"/>
      <c r="CW14" s="76"/>
      <c r="CX14" s="76"/>
      <c r="CY14" s="76"/>
      <c r="CZ14" s="76"/>
      <c r="DA14" s="76"/>
      <c r="DB14" s="76"/>
      <c r="DC14" s="76"/>
      <c r="DD14" s="76"/>
      <c r="DE14" s="76"/>
      <c r="DF14" s="76"/>
      <c r="DG14" s="76"/>
      <c r="DH14" s="76"/>
      <c r="DI14" s="76"/>
      <c r="DJ14" s="76"/>
      <c r="DK14" s="76"/>
      <c r="DL14" s="76"/>
      <c r="DM14" s="76"/>
      <c r="DN14" s="76"/>
      <c r="DO14" s="76"/>
      <c r="DP14" s="76"/>
      <c r="DQ14" s="76"/>
      <c r="DR14" s="76"/>
      <c r="DS14" s="76"/>
      <c r="DT14" s="76"/>
      <c r="DU14" s="76"/>
      <c r="DV14" s="76"/>
      <c r="DW14" s="76"/>
      <c r="DX14" s="76"/>
      <c r="DY14" s="76"/>
      <c r="DZ14" s="76"/>
      <c r="EA14" s="76"/>
      <c r="EB14" s="76"/>
      <c r="EC14" s="76"/>
      <c r="ED14" s="76"/>
      <c r="EE14" s="76"/>
      <c r="EF14" s="76"/>
      <c r="EG14" s="76"/>
      <c r="EH14" s="76"/>
      <c r="EI14" s="76"/>
      <c r="EJ14" s="76"/>
      <c r="EK14" s="76"/>
      <c r="EL14" s="76"/>
      <c r="EM14" s="76"/>
      <c r="EN14" s="76"/>
      <c r="EO14" s="76"/>
      <c r="EP14" s="76"/>
      <c r="EQ14" s="76"/>
      <c r="ER14" s="76"/>
      <c r="ES14" s="76"/>
      <c r="ET14" s="76"/>
      <c r="EU14" s="76"/>
      <c r="EV14" s="76"/>
      <c r="EW14" s="76"/>
      <c r="EX14" s="76"/>
      <c r="EY14" s="76"/>
      <c r="EZ14" s="76"/>
      <c r="FA14" s="76"/>
      <c r="FB14" s="76"/>
      <c r="FC14" s="76"/>
      <c r="FD14" s="76"/>
      <c r="FE14" s="76"/>
      <c r="FF14" s="76"/>
      <c r="FG14" s="76"/>
      <c r="FH14" s="76"/>
      <c r="FI14" s="76"/>
      <c r="FJ14" s="76"/>
      <c r="FK14" s="76"/>
      <c r="FL14" s="76"/>
      <c r="FM14" s="76"/>
      <c r="FN14" s="76"/>
      <c r="FO14" s="76"/>
      <c r="FP14" s="76"/>
      <c r="FQ14" s="76"/>
      <c r="FR14" s="76"/>
      <c r="FS14" s="76"/>
      <c r="FT14" s="76"/>
      <c r="FU14" s="76"/>
      <c r="FV14" s="76"/>
      <c r="FW14" s="76"/>
      <c r="FX14" s="76"/>
      <c r="FY14" s="76"/>
      <c r="FZ14" s="76"/>
      <c r="GA14" s="76"/>
      <c r="GB14" s="76"/>
      <c r="GC14" s="76"/>
      <c r="GD14" s="76"/>
      <c r="GE14" s="76"/>
      <c r="GF14" s="76"/>
      <c r="GG14" s="76"/>
      <c r="GH14" s="76"/>
      <c r="GI14" s="76"/>
      <c r="GJ14" s="76"/>
      <c r="GK14" s="76"/>
      <c r="GL14" s="76"/>
      <c r="GM14" s="76"/>
      <c r="GN14" s="76"/>
      <c r="GO14" s="76"/>
      <c r="GP14" s="76"/>
      <c r="GQ14" s="76"/>
      <c r="GR14" s="76"/>
      <c r="GS14" s="76"/>
      <c r="GT14" s="76"/>
      <c r="GU14" s="76"/>
      <c r="GV14" s="76"/>
      <c r="GW14" s="76"/>
      <c r="GX14" s="76"/>
      <c r="GY14" s="76"/>
      <c r="GZ14" s="76"/>
      <c r="HA14" s="76"/>
      <c r="HB14" s="76"/>
      <c r="HC14" s="76"/>
      <c r="HD14" s="76"/>
      <c r="HE14" s="76"/>
      <c r="HF14" s="76"/>
      <c r="HG14" s="76"/>
      <c r="HH14" s="76"/>
      <c r="HI14" s="76"/>
      <c r="HJ14" s="76"/>
      <c r="HK14" s="76"/>
      <c r="HL14" s="76"/>
      <c r="HM14" s="76"/>
      <c r="HN14" s="76"/>
      <c r="HO14" s="76"/>
      <c r="HP14" s="76"/>
      <c r="HQ14" s="76"/>
      <c r="HR14" s="76"/>
      <c r="HS14" s="76"/>
      <c r="HT14" s="76"/>
      <c r="HU14" s="76"/>
      <c r="HV14" s="76"/>
      <c r="HW14" s="76"/>
      <c r="HX14" s="76"/>
      <c r="HY14" s="76"/>
      <c r="HZ14" s="76"/>
      <c r="IA14" s="76"/>
      <c r="IB14" s="76"/>
      <c r="IC14" s="76"/>
      <c r="ID14" s="76"/>
      <c r="IE14" s="76"/>
      <c r="IF14" s="76"/>
      <c r="IG14" s="76"/>
      <c r="IH14" s="76"/>
      <c r="II14" s="76"/>
      <c r="IJ14" s="76"/>
      <c r="IK14" s="76"/>
      <c r="IL14" s="76"/>
      <c r="IM14" s="76"/>
      <c r="IN14" s="76"/>
      <c r="IO14" s="76"/>
      <c r="IP14" s="76"/>
      <c r="IQ14" s="76"/>
      <c r="IR14" s="76"/>
      <c r="IS14" s="76"/>
      <c r="IT14" s="76"/>
      <c r="IU14" s="76"/>
      <c r="IV14" s="76"/>
      <c r="IW14" s="76"/>
      <c r="IX14" s="76"/>
      <c r="IY14" s="76"/>
      <c r="IZ14" s="76"/>
      <c r="JA14" s="76"/>
      <c r="JB14" s="76"/>
      <c r="JC14" s="76"/>
      <c r="JD14" s="76"/>
      <c r="JE14" s="76"/>
      <c r="JF14" s="76"/>
      <c r="JG14" s="76"/>
      <c r="JH14" s="76"/>
      <c r="JI14" s="76"/>
      <c r="JJ14" s="76"/>
      <c r="JK14" s="76"/>
    </row>
    <row r="15" spans="1:271" s="85" customFormat="1" ht="25.5">
      <c r="A15" s="54">
        <v>3</v>
      </c>
      <c r="B15" s="55"/>
      <c r="C15" s="83" t="s">
        <v>54</v>
      </c>
      <c r="D15" s="57" t="s">
        <v>57</v>
      </c>
      <c r="E15" s="58" t="s">
        <v>34</v>
      </c>
      <c r="F15" s="131">
        <v>0.1</v>
      </c>
      <c r="G15" s="15" t="e">
        <f>G14*F15</f>
        <v>#REF!</v>
      </c>
      <c r="H15" s="26"/>
      <c r="I15" s="27"/>
      <c r="J15" s="28">
        <f t="shared" si="0"/>
        <v>0</v>
      </c>
      <c r="K15" s="28" t="e">
        <f>H15*G15</f>
        <v>#REF!</v>
      </c>
      <c r="L15" s="28"/>
      <c r="M15" s="29" t="e">
        <f t="shared" si="1"/>
        <v>#REF!</v>
      </c>
      <c r="N15" s="84"/>
      <c r="O15" s="84"/>
      <c r="P15" s="84"/>
      <c r="Q15" s="84"/>
      <c r="R15" s="84"/>
      <c r="S15" s="84"/>
      <c r="T15" s="84"/>
      <c r="U15" s="84"/>
      <c r="V15" s="84"/>
      <c r="W15" s="84"/>
      <c r="X15" s="84"/>
      <c r="Y15" s="84"/>
      <c r="Z15" s="84"/>
      <c r="AA15" s="84"/>
      <c r="AB15" s="84"/>
      <c r="AC15" s="84"/>
      <c r="AD15" s="84"/>
      <c r="AE15" s="84"/>
      <c r="AF15" s="84"/>
      <c r="AG15" s="84"/>
      <c r="AH15" s="84"/>
      <c r="AI15" s="84"/>
      <c r="AJ15" s="84"/>
      <c r="AK15" s="84"/>
      <c r="AL15" s="84"/>
      <c r="AM15" s="84"/>
      <c r="AN15" s="84"/>
      <c r="AO15" s="84"/>
      <c r="AP15" s="84"/>
      <c r="AQ15" s="84"/>
      <c r="AR15" s="84"/>
      <c r="AS15" s="84"/>
      <c r="AT15" s="84"/>
      <c r="AU15" s="84"/>
      <c r="AV15" s="84"/>
      <c r="AW15" s="84"/>
      <c r="AX15" s="84"/>
      <c r="AY15" s="84"/>
      <c r="AZ15" s="84"/>
      <c r="BA15" s="84"/>
      <c r="BB15" s="84"/>
      <c r="BC15" s="84"/>
      <c r="BD15" s="84"/>
      <c r="BE15" s="84"/>
      <c r="BF15" s="84"/>
      <c r="BG15" s="84"/>
      <c r="BH15" s="84"/>
      <c r="BI15" s="84"/>
      <c r="BJ15" s="84"/>
      <c r="BK15" s="84"/>
      <c r="BL15" s="84"/>
      <c r="BM15" s="84"/>
      <c r="BN15" s="84"/>
      <c r="BO15" s="84"/>
      <c r="BP15" s="84"/>
      <c r="BQ15" s="84"/>
      <c r="BR15" s="84"/>
      <c r="BS15" s="84"/>
      <c r="BT15" s="84"/>
      <c r="BU15" s="84"/>
      <c r="BV15" s="84"/>
      <c r="BW15" s="84"/>
      <c r="BX15" s="84"/>
      <c r="BY15" s="84"/>
      <c r="BZ15" s="84"/>
      <c r="CA15" s="84"/>
      <c r="CB15" s="84"/>
      <c r="CC15" s="84"/>
      <c r="CD15" s="84"/>
      <c r="CE15" s="84"/>
      <c r="CF15" s="84"/>
      <c r="CG15" s="84"/>
      <c r="CH15" s="84"/>
      <c r="CI15" s="84"/>
      <c r="CJ15" s="84"/>
      <c r="CK15" s="84"/>
      <c r="CL15" s="84"/>
      <c r="CM15" s="84"/>
      <c r="CN15" s="84"/>
      <c r="CO15" s="84"/>
      <c r="CP15" s="84"/>
      <c r="CQ15" s="84"/>
      <c r="CR15" s="84"/>
      <c r="CS15" s="84"/>
      <c r="CT15" s="84"/>
      <c r="CU15" s="84"/>
      <c r="CV15" s="84"/>
      <c r="CW15" s="84"/>
      <c r="CX15" s="84"/>
      <c r="CY15" s="84"/>
      <c r="CZ15" s="84"/>
      <c r="DA15" s="84"/>
      <c r="DB15" s="84"/>
      <c r="DC15" s="84"/>
      <c r="DD15" s="84"/>
      <c r="DE15" s="84"/>
      <c r="DF15" s="84"/>
      <c r="DG15" s="84"/>
      <c r="DH15" s="84"/>
      <c r="DI15" s="84"/>
      <c r="DJ15" s="84"/>
      <c r="DK15" s="84"/>
      <c r="DL15" s="84"/>
      <c r="DM15" s="84"/>
      <c r="DN15" s="84"/>
      <c r="DO15" s="84"/>
      <c r="DP15" s="84"/>
      <c r="DQ15" s="84"/>
      <c r="DR15" s="84"/>
      <c r="DS15" s="84"/>
      <c r="DT15" s="84"/>
      <c r="DU15" s="84"/>
      <c r="DV15" s="84"/>
      <c r="DW15" s="84"/>
      <c r="DX15" s="84"/>
      <c r="DY15" s="84"/>
      <c r="DZ15" s="84"/>
      <c r="EA15" s="84"/>
      <c r="EB15" s="84"/>
      <c r="EC15" s="84"/>
      <c r="ED15" s="84"/>
      <c r="EE15" s="84"/>
      <c r="EF15" s="84"/>
      <c r="EG15" s="84"/>
      <c r="EH15" s="84"/>
      <c r="EI15" s="84"/>
      <c r="EJ15" s="84"/>
      <c r="EK15" s="84"/>
      <c r="EL15" s="84"/>
      <c r="EM15" s="84"/>
      <c r="EN15" s="84"/>
      <c r="EO15" s="84"/>
      <c r="EP15" s="84"/>
      <c r="EQ15" s="84"/>
      <c r="ER15" s="84"/>
      <c r="ES15" s="84"/>
      <c r="ET15" s="84"/>
      <c r="EU15" s="84"/>
      <c r="EV15" s="84"/>
      <c r="EW15" s="84"/>
      <c r="EX15" s="84"/>
      <c r="EY15" s="84"/>
      <c r="EZ15" s="84"/>
      <c r="FA15" s="84"/>
      <c r="FB15" s="84"/>
      <c r="FC15" s="84"/>
      <c r="FD15" s="84"/>
      <c r="FE15" s="84"/>
      <c r="FF15" s="84"/>
      <c r="FG15" s="84"/>
      <c r="FH15" s="84"/>
      <c r="FI15" s="84"/>
      <c r="FJ15" s="84"/>
      <c r="FK15" s="84"/>
      <c r="FL15" s="84"/>
      <c r="FM15" s="84"/>
      <c r="FN15" s="84"/>
      <c r="FO15" s="84"/>
      <c r="FP15" s="84"/>
      <c r="FQ15" s="84"/>
      <c r="FR15" s="84"/>
      <c r="FS15" s="84"/>
      <c r="FT15" s="84"/>
      <c r="FU15" s="84"/>
      <c r="FV15" s="84"/>
      <c r="FW15" s="84"/>
      <c r="FX15" s="84"/>
      <c r="FY15" s="84"/>
      <c r="FZ15" s="84"/>
      <c r="GA15" s="84"/>
      <c r="GB15" s="84"/>
      <c r="GC15" s="84"/>
      <c r="GD15" s="84"/>
      <c r="GE15" s="84"/>
      <c r="GF15" s="84"/>
      <c r="GG15" s="84"/>
      <c r="GH15" s="84"/>
      <c r="GI15" s="84"/>
      <c r="GJ15" s="84"/>
      <c r="GK15" s="84"/>
      <c r="GL15" s="84"/>
      <c r="GM15" s="84"/>
      <c r="GN15" s="84"/>
      <c r="GO15" s="84"/>
      <c r="GP15" s="84"/>
      <c r="GQ15" s="84"/>
      <c r="GR15" s="84"/>
      <c r="GS15" s="84"/>
      <c r="GT15" s="84"/>
      <c r="GU15" s="84"/>
      <c r="GV15" s="84"/>
      <c r="GW15" s="84"/>
      <c r="GX15" s="84"/>
      <c r="GY15" s="84"/>
      <c r="GZ15" s="84"/>
      <c r="HA15" s="84"/>
      <c r="HB15" s="84"/>
      <c r="HC15" s="84"/>
      <c r="HD15" s="84"/>
      <c r="HE15" s="84"/>
      <c r="HF15" s="84"/>
      <c r="HG15" s="84"/>
      <c r="HH15" s="84"/>
      <c r="HI15" s="84"/>
      <c r="HJ15" s="84"/>
      <c r="HK15" s="84"/>
      <c r="HL15" s="84"/>
      <c r="HM15" s="84"/>
      <c r="HN15" s="84"/>
      <c r="HO15" s="84"/>
      <c r="HP15" s="84"/>
      <c r="HQ15" s="84"/>
      <c r="HR15" s="84"/>
      <c r="HS15" s="84"/>
      <c r="HT15" s="84"/>
      <c r="HU15" s="84"/>
      <c r="HV15" s="84"/>
      <c r="HW15" s="84"/>
      <c r="HX15" s="84"/>
      <c r="HY15" s="84"/>
      <c r="HZ15" s="84"/>
      <c r="IA15" s="84"/>
      <c r="IB15" s="84"/>
      <c r="IC15" s="84"/>
      <c r="ID15" s="84"/>
      <c r="IE15" s="84"/>
      <c r="IF15" s="84"/>
      <c r="IG15" s="84"/>
      <c r="IH15" s="84"/>
      <c r="II15" s="84"/>
      <c r="IJ15" s="84"/>
      <c r="IK15" s="84"/>
      <c r="IL15" s="84"/>
      <c r="IM15" s="84"/>
      <c r="IN15" s="84"/>
      <c r="IO15" s="84"/>
      <c r="IP15" s="84"/>
      <c r="IQ15" s="84"/>
      <c r="IR15" s="84"/>
      <c r="IS15" s="84"/>
      <c r="IT15" s="84"/>
      <c r="IU15" s="84"/>
      <c r="IV15" s="84"/>
      <c r="IW15" s="84"/>
      <c r="IX15" s="84"/>
      <c r="IY15" s="84"/>
      <c r="IZ15" s="84"/>
      <c r="JA15" s="84"/>
      <c r="JB15" s="84"/>
      <c r="JC15" s="84"/>
      <c r="JD15" s="84"/>
      <c r="JE15" s="84"/>
      <c r="JF15" s="84"/>
      <c r="JG15" s="84"/>
      <c r="JH15" s="84"/>
      <c r="JI15" s="84"/>
      <c r="JJ15" s="84"/>
      <c r="JK15" s="84"/>
    </row>
    <row r="16" spans="1:271" s="85" customFormat="1" ht="38.25">
      <c r="A16" s="49">
        <v>4</v>
      </c>
      <c r="B16" s="50">
        <v>106</v>
      </c>
      <c r="C16" s="51" t="s">
        <v>55</v>
      </c>
      <c r="D16" s="51"/>
      <c r="E16" s="52" t="s">
        <v>33</v>
      </c>
      <c r="F16" s="132"/>
      <c r="G16" s="14" t="e">
        <f>#REF!</f>
        <v>#REF!</v>
      </c>
      <c r="H16" s="12"/>
      <c r="I16" s="4"/>
      <c r="J16" s="5">
        <f t="shared" si="0"/>
        <v>0</v>
      </c>
      <c r="K16" s="5"/>
      <c r="L16" s="5" t="e">
        <f>I16*G16</f>
        <v>#REF!</v>
      </c>
      <c r="M16" s="6" t="e">
        <f t="shared" si="1"/>
        <v>#REF!</v>
      </c>
      <c r="N16" s="84"/>
      <c r="O16" s="84"/>
      <c r="P16" s="84"/>
      <c r="Q16" s="84"/>
      <c r="R16" s="84"/>
      <c r="S16" s="84"/>
      <c r="T16" s="84"/>
      <c r="U16" s="84"/>
      <c r="V16" s="84"/>
      <c r="W16" s="84"/>
      <c r="X16" s="84"/>
      <c r="Y16" s="84"/>
      <c r="Z16" s="84"/>
      <c r="AA16" s="84"/>
      <c r="AB16" s="84"/>
      <c r="AC16" s="84"/>
      <c r="AD16" s="84"/>
      <c r="AE16" s="84"/>
      <c r="AF16" s="84"/>
      <c r="AG16" s="84"/>
      <c r="AH16" s="84"/>
      <c r="AI16" s="84"/>
      <c r="AJ16" s="84"/>
      <c r="AK16" s="84"/>
      <c r="AL16" s="84"/>
      <c r="AM16" s="84"/>
      <c r="AN16" s="84"/>
      <c r="AO16" s="84"/>
      <c r="AP16" s="84"/>
      <c r="AQ16" s="84"/>
      <c r="AR16" s="84"/>
      <c r="AS16" s="84"/>
      <c r="AT16" s="84"/>
      <c r="AU16" s="84"/>
      <c r="AV16" s="84"/>
      <c r="AW16" s="84"/>
      <c r="AX16" s="84"/>
      <c r="AY16" s="84"/>
      <c r="AZ16" s="84"/>
      <c r="BA16" s="84"/>
      <c r="BB16" s="84"/>
      <c r="BC16" s="84"/>
      <c r="BD16" s="84"/>
      <c r="BE16" s="84"/>
      <c r="BF16" s="84"/>
      <c r="BG16" s="84"/>
      <c r="BH16" s="84"/>
      <c r="BI16" s="84"/>
      <c r="BJ16" s="84"/>
      <c r="BK16" s="84"/>
      <c r="BL16" s="84"/>
      <c r="BM16" s="84"/>
      <c r="BN16" s="84"/>
      <c r="BO16" s="84"/>
      <c r="BP16" s="84"/>
      <c r="BQ16" s="84"/>
      <c r="BR16" s="84"/>
      <c r="BS16" s="84"/>
      <c r="BT16" s="84"/>
      <c r="BU16" s="84"/>
      <c r="BV16" s="84"/>
      <c r="BW16" s="84"/>
      <c r="BX16" s="84"/>
      <c r="BY16" s="84"/>
      <c r="BZ16" s="84"/>
      <c r="CA16" s="84"/>
      <c r="CB16" s="84"/>
      <c r="CC16" s="84"/>
      <c r="CD16" s="84"/>
      <c r="CE16" s="84"/>
      <c r="CF16" s="84"/>
      <c r="CG16" s="84"/>
      <c r="CH16" s="84"/>
      <c r="CI16" s="84"/>
      <c r="CJ16" s="84"/>
      <c r="CK16" s="84"/>
      <c r="CL16" s="84"/>
      <c r="CM16" s="84"/>
      <c r="CN16" s="84"/>
      <c r="CO16" s="84"/>
      <c r="CP16" s="84"/>
      <c r="CQ16" s="84"/>
      <c r="CR16" s="84"/>
      <c r="CS16" s="84"/>
      <c r="CT16" s="84"/>
      <c r="CU16" s="84"/>
      <c r="CV16" s="84"/>
      <c r="CW16" s="84"/>
      <c r="CX16" s="84"/>
      <c r="CY16" s="84"/>
      <c r="CZ16" s="84"/>
      <c r="DA16" s="84"/>
      <c r="DB16" s="84"/>
      <c r="DC16" s="84"/>
      <c r="DD16" s="84"/>
      <c r="DE16" s="84"/>
      <c r="DF16" s="84"/>
      <c r="DG16" s="84"/>
      <c r="DH16" s="84"/>
      <c r="DI16" s="84"/>
      <c r="DJ16" s="84"/>
      <c r="DK16" s="84"/>
      <c r="DL16" s="84"/>
      <c r="DM16" s="84"/>
      <c r="DN16" s="84"/>
      <c r="DO16" s="84"/>
      <c r="DP16" s="84"/>
      <c r="DQ16" s="84"/>
      <c r="DR16" s="84"/>
      <c r="DS16" s="84"/>
      <c r="DT16" s="84"/>
      <c r="DU16" s="84"/>
      <c r="DV16" s="84"/>
      <c r="DW16" s="84"/>
      <c r="DX16" s="84"/>
      <c r="DY16" s="84"/>
      <c r="DZ16" s="84"/>
      <c r="EA16" s="84"/>
      <c r="EB16" s="84"/>
      <c r="EC16" s="84"/>
      <c r="ED16" s="84"/>
      <c r="EE16" s="84"/>
      <c r="EF16" s="84"/>
      <c r="EG16" s="84"/>
      <c r="EH16" s="84"/>
      <c r="EI16" s="84"/>
      <c r="EJ16" s="84"/>
      <c r="EK16" s="84"/>
      <c r="EL16" s="84"/>
      <c r="EM16" s="84"/>
      <c r="EN16" s="84"/>
      <c r="EO16" s="84"/>
      <c r="EP16" s="84"/>
      <c r="EQ16" s="84"/>
      <c r="ER16" s="84"/>
      <c r="ES16" s="84"/>
      <c r="ET16" s="84"/>
      <c r="EU16" s="84"/>
      <c r="EV16" s="84"/>
      <c r="EW16" s="84"/>
      <c r="EX16" s="84"/>
      <c r="EY16" s="84"/>
      <c r="EZ16" s="84"/>
      <c r="FA16" s="84"/>
      <c r="FB16" s="84"/>
      <c r="FC16" s="84"/>
      <c r="FD16" s="84"/>
      <c r="FE16" s="84"/>
      <c r="FF16" s="84"/>
      <c r="FG16" s="84"/>
      <c r="FH16" s="84"/>
      <c r="FI16" s="84"/>
      <c r="FJ16" s="84"/>
      <c r="FK16" s="84"/>
      <c r="FL16" s="84"/>
      <c r="FM16" s="84"/>
      <c r="FN16" s="84"/>
      <c r="FO16" s="84"/>
      <c r="FP16" s="84"/>
      <c r="FQ16" s="84"/>
      <c r="FR16" s="84"/>
      <c r="FS16" s="84"/>
      <c r="FT16" s="84"/>
      <c r="FU16" s="84"/>
      <c r="FV16" s="84"/>
      <c r="FW16" s="84"/>
      <c r="FX16" s="84"/>
      <c r="FY16" s="84"/>
      <c r="FZ16" s="84"/>
      <c r="GA16" s="84"/>
      <c r="GB16" s="84"/>
      <c r="GC16" s="84"/>
      <c r="GD16" s="84"/>
      <c r="GE16" s="84"/>
      <c r="GF16" s="84"/>
      <c r="GG16" s="84"/>
      <c r="GH16" s="84"/>
      <c r="GI16" s="84"/>
      <c r="GJ16" s="84"/>
      <c r="GK16" s="84"/>
      <c r="GL16" s="84"/>
      <c r="GM16" s="84"/>
      <c r="GN16" s="84"/>
      <c r="GO16" s="84"/>
      <c r="GP16" s="84"/>
      <c r="GQ16" s="84"/>
      <c r="GR16" s="84"/>
      <c r="GS16" s="84"/>
      <c r="GT16" s="84"/>
      <c r="GU16" s="84"/>
      <c r="GV16" s="84"/>
      <c r="GW16" s="84"/>
      <c r="GX16" s="84"/>
      <c r="GY16" s="84"/>
      <c r="GZ16" s="84"/>
      <c r="HA16" s="84"/>
      <c r="HB16" s="84"/>
      <c r="HC16" s="84"/>
      <c r="HD16" s="84"/>
      <c r="HE16" s="84"/>
      <c r="HF16" s="84"/>
      <c r="HG16" s="84"/>
      <c r="HH16" s="84"/>
      <c r="HI16" s="84"/>
      <c r="HJ16" s="84"/>
      <c r="HK16" s="84"/>
      <c r="HL16" s="84"/>
      <c r="HM16" s="84"/>
      <c r="HN16" s="84"/>
      <c r="HO16" s="84"/>
      <c r="HP16" s="84"/>
      <c r="HQ16" s="84"/>
      <c r="HR16" s="84"/>
      <c r="HS16" s="84"/>
      <c r="HT16" s="84"/>
      <c r="HU16" s="84"/>
      <c r="HV16" s="84"/>
      <c r="HW16" s="84"/>
      <c r="HX16" s="84"/>
      <c r="HY16" s="84"/>
      <c r="HZ16" s="84"/>
      <c r="IA16" s="84"/>
      <c r="IB16" s="84"/>
      <c r="IC16" s="84"/>
      <c r="ID16" s="84"/>
      <c r="IE16" s="84"/>
      <c r="IF16" s="84"/>
      <c r="IG16" s="84"/>
      <c r="IH16" s="84"/>
      <c r="II16" s="84"/>
      <c r="IJ16" s="84"/>
      <c r="IK16" s="84"/>
      <c r="IL16" s="84"/>
      <c r="IM16" s="84"/>
      <c r="IN16" s="84"/>
      <c r="IO16" s="84"/>
      <c r="IP16" s="84"/>
      <c r="IQ16" s="84"/>
      <c r="IR16" s="84"/>
      <c r="IS16" s="84"/>
      <c r="IT16" s="84"/>
      <c r="IU16" s="84"/>
      <c r="IV16" s="84"/>
      <c r="IW16" s="84"/>
      <c r="IX16" s="84"/>
      <c r="IY16" s="84"/>
      <c r="IZ16" s="84"/>
      <c r="JA16" s="84"/>
      <c r="JB16" s="84"/>
      <c r="JC16" s="84"/>
      <c r="JD16" s="84"/>
      <c r="JE16" s="84"/>
      <c r="JF16" s="84"/>
      <c r="JG16" s="84"/>
      <c r="JH16" s="84"/>
      <c r="JI16" s="84"/>
      <c r="JJ16" s="84"/>
      <c r="JK16" s="84"/>
    </row>
    <row r="17" spans="1:271" s="85" customFormat="1" ht="25.5">
      <c r="A17" s="54">
        <v>5</v>
      </c>
      <c r="B17" s="55"/>
      <c r="C17" s="56" t="s">
        <v>56</v>
      </c>
      <c r="D17" s="57" t="s">
        <v>57</v>
      </c>
      <c r="E17" s="58" t="s">
        <v>37</v>
      </c>
      <c r="F17" s="131">
        <v>1.1000000000000001</v>
      </c>
      <c r="G17" s="38" t="e">
        <f>G16*F17</f>
        <v>#REF!</v>
      </c>
      <c r="H17" s="26"/>
      <c r="I17" s="27"/>
      <c r="J17" s="28">
        <f t="shared" si="0"/>
        <v>0</v>
      </c>
      <c r="K17" s="28" t="e">
        <f>H17*G17</f>
        <v>#REF!</v>
      </c>
      <c r="L17" s="28"/>
      <c r="M17" s="29" t="e">
        <f t="shared" si="1"/>
        <v>#REF!</v>
      </c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84"/>
      <c r="AH17" s="84"/>
      <c r="AI17" s="84"/>
      <c r="AJ17" s="84"/>
      <c r="AK17" s="84"/>
      <c r="AL17" s="84"/>
      <c r="AM17" s="84"/>
      <c r="AN17" s="84"/>
      <c r="AO17" s="84"/>
      <c r="AP17" s="84"/>
      <c r="AQ17" s="84"/>
      <c r="AR17" s="84"/>
      <c r="AS17" s="84"/>
      <c r="AT17" s="84"/>
      <c r="AU17" s="84"/>
      <c r="AV17" s="84"/>
      <c r="AW17" s="84"/>
      <c r="AX17" s="84"/>
      <c r="AY17" s="84"/>
      <c r="AZ17" s="84"/>
      <c r="BA17" s="84"/>
      <c r="BB17" s="84"/>
      <c r="BC17" s="84"/>
      <c r="BD17" s="84"/>
      <c r="BE17" s="84"/>
      <c r="BF17" s="84"/>
      <c r="BG17" s="84"/>
      <c r="BH17" s="84"/>
      <c r="BI17" s="84"/>
      <c r="BJ17" s="84"/>
      <c r="BK17" s="84"/>
      <c r="BL17" s="84"/>
      <c r="BM17" s="84"/>
      <c r="BN17" s="84"/>
      <c r="BO17" s="84"/>
      <c r="BP17" s="84"/>
      <c r="BQ17" s="84"/>
      <c r="BR17" s="84"/>
      <c r="BS17" s="84"/>
      <c r="BT17" s="84"/>
      <c r="BU17" s="84"/>
      <c r="BV17" s="84"/>
      <c r="BW17" s="84"/>
      <c r="BX17" s="84"/>
      <c r="BY17" s="84"/>
      <c r="BZ17" s="84"/>
      <c r="CA17" s="84"/>
      <c r="CB17" s="84"/>
      <c r="CC17" s="84"/>
      <c r="CD17" s="84"/>
      <c r="CE17" s="84"/>
      <c r="CF17" s="84"/>
      <c r="CG17" s="84"/>
      <c r="CH17" s="84"/>
      <c r="CI17" s="84"/>
      <c r="CJ17" s="84"/>
      <c r="CK17" s="84"/>
      <c r="CL17" s="84"/>
      <c r="CM17" s="84"/>
      <c r="CN17" s="84"/>
      <c r="CO17" s="84"/>
      <c r="CP17" s="84"/>
      <c r="CQ17" s="84"/>
      <c r="CR17" s="84"/>
      <c r="CS17" s="84"/>
      <c r="CT17" s="84"/>
      <c r="CU17" s="84"/>
      <c r="CV17" s="84"/>
      <c r="CW17" s="84"/>
      <c r="CX17" s="84"/>
      <c r="CY17" s="84"/>
      <c r="CZ17" s="84"/>
      <c r="DA17" s="84"/>
      <c r="DB17" s="84"/>
      <c r="DC17" s="84"/>
      <c r="DD17" s="84"/>
      <c r="DE17" s="84"/>
      <c r="DF17" s="84"/>
      <c r="DG17" s="84"/>
      <c r="DH17" s="84"/>
      <c r="DI17" s="84"/>
      <c r="DJ17" s="84"/>
      <c r="DK17" s="84"/>
      <c r="DL17" s="84"/>
      <c r="DM17" s="84"/>
      <c r="DN17" s="84"/>
      <c r="DO17" s="84"/>
      <c r="DP17" s="84"/>
      <c r="DQ17" s="84"/>
      <c r="DR17" s="84"/>
      <c r="DS17" s="84"/>
      <c r="DT17" s="84"/>
      <c r="DU17" s="84"/>
      <c r="DV17" s="84"/>
      <c r="DW17" s="84"/>
      <c r="DX17" s="84"/>
      <c r="DY17" s="84"/>
      <c r="DZ17" s="84"/>
      <c r="EA17" s="84"/>
      <c r="EB17" s="84"/>
      <c r="EC17" s="84"/>
      <c r="ED17" s="84"/>
      <c r="EE17" s="84"/>
      <c r="EF17" s="84"/>
      <c r="EG17" s="84"/>
      <c r="EH17" s="84"/>
      <c r="EI17" s="84"/>
      <c r="EJ17" s="84"/>
      <c r="EK17" s="84"/>
      <c r="EL17" s="84"/>
      <c r="EM17" s="84"/>
      <c r="EN17" s="84"/>
      <c r="EO17" s="84"/>
      <c r="EP17" s="84"/>
      <c r="EQ17" s="84"/>
      <c r="ER17" s="84"/>
      <c r="ES17" s="84"/>
      <c r="ET17" s="84"/>
      <c r="EU17" s="84"/>
      <c r="EV17" s="84"/>
      <c r="EW17" s="84"/>
      <c r="EX17" s="84"/>
      <c r="EY17" s="84"/>
      <c r="EZ17" s="84"/>
      <c r="FA17" s="84"/>
      <c r="FB17" s="84"/>
      <c r="FC17" s="84"/>
      <c r="FD17" s="84"/>
      <c r="FE17" s="84"/>
      <c r="FF17" s="84"/>
      <c r="FG17" s="84"/>
      <c r="FH17" s="84"/>
      <c r="FI17" s="84"/>
      <c r="FJ17" s="84"/>
      <c r="FK17" s="84"/>
      <c r="FL17" s="84"/>
      <c r="FM17" s="84"/>
      <c r="FN17" s="84"/>
      <c r="FO17" s="84"/>
      <c r="FP17" s="84"/>
      <c r="FQ17" s="84"/>
      <c r="FR17" s="84"/>
      <c r="FS17" s="84"/>
      <c r="FT17" s="84"/>
      <c r="FU17" s="84"/>
      <c r="FV17" s="84"/>
      <c r="FW17" s="84"/>
      <c r="FX17" s="84"/>
      <c r="FY17" s="84"/>
      <c r="FZ17" s="84"/>
      <c r="GA17" s="84"/>
      <c r="GB17" s="84"/>
      <c r="GC17" s="84"/>
      <c r="GD17" s="84"/>
      <c r="GE17" s="84"/>
      <c r="GF17" s="84"/>
      <c r="GG17" s="84"/>
      <c r="GH17" s="84"/>
      <c r="GI17" s="84"/>
      <c r="GJ17" s="84"/>
      <c r="GK17" s="84"/>
      <c r="GL17" s="84"/>
      <c r="GM17" s="84"/>
      <c r="GN17" s="84"/>
      <c r="GO17" s="84"/>
      <c r="GP17" s="84"/>
      <c r="GQ17" s="84"/>
      <c r="GR17" s="84"/>
      <c r="GS17" s="84"/>
      <c r="GT17" s="84"/>
      <c r="GU17" s="84"/>
      <c r="GV17" s="84"/>
      <c r="GW17" s="84"/>
      <c r="GX17" s="84"/>
      <c r="GY17" s="84"/>
      <c r="GZ17" s="84"/>
      <c r="HA17" s="84"/>
      <c r="HB17" s="84"/>
      <c r="HC17" s="84"/>
      <c r="HD17" s="84"/>
      <c r="HE17" s="84"/>
      <c r="HF17" s="84"/>
      <c r="HG17" s="84"/>
      <c r="HH17" s="84"/>
      <c r="HI17" s="84"/>
      <c r="HJ17" s="84"/>
      <c r="HK17" s="84"/>
      <c r="HL17" s="84"/>
      <c r="HM17" s="84"/>
      <c r="HN17" s="84"/>
      <c r="HO17" s="84"/>
      <c r="HP17" s="84"/>
      <c r="HQ17" s="84"/>
      <c r="HR17" s="84"/>
      <c r="HS17" s="84"/>
      <c r="HT17" s="84"/>
      <c r="HU17" s="84"/>
      <c r="HV17" s="84"/>
      <c r="HW17" s="84"/>
      <c r="HX17" s="84"/>
      <c r="HY17" s="84"/>
      <c r="HZ17" s="84"/>
      <c r="IA17" s="84"/>
      <c r="IB17" s="84"/>
      <c r="IC17" s="84"/>
      <c r="ID17" s="84"/>
      <c r="IE17" s="84"/>
      <c r="IF17" s="84"/>
      <c r="IG17" s="84"/>
      <c r="IH17" s="84"/>
      <c r="II17" s="84"/>
      <c r="IJ17" s="84"/>
      <c r="IK17" s="84"/>
      <c r="IL17" s="84"/>
      <c r="IM17" s="84"/>
      <c r="IN17" s="84"/>
      <c r="IO17" s="84"/>
      <c r="IP17" s="84"/>
      <c r="IQ17" s="84"/>
      <c r="IR17" s="84"/>
      <c r="IS17" s="84"/>
      <c r="IT17" s="84"/>
      <c r="IU17" s="84"/>
      <c r="IV17" s="84"/>
      <c r="IW17" s="84"/>
      <c r="IX17" s="84"/>
      <c r="IY17" s="84"/>
      <c r="IZ17" s="84"/>
      <c r="JA17" s="84"/>
      <c r="JB17" s="84"/>
      <c r="JC17" s="84"/>
      <c r="JD17" s="84"/>
      <c r="JE17" s="84"/>
      <c r="JF17" s="84"/>
      <c r="JG17" s="84"/>
      <c r="JH17" s="84"/>
      <c r="JI17" s="84"/>
      <c r="JJ17" s="84"/>
      <c r="JK17" s="84"/>
    </row>
    <row r="18" spans="1:271" s="24" customFormat="1" ht="25.5" customHeight="1">
      <c r="A18" s="49">
        <v>6</v>
      </c>
      <c r="B18" s="50"/>
      <c r="C18" s="51" t="s">
        <v>38</v>
      </c>
      <c r="D18" s="51"/>
      <c r="E18" s="52" t="s">
        <v>33</v>
      </c>
      <c r="F18" s="132"/>
      <c r="G18" s="14" t="e">
        <f>#REF!-G14</f>
        <v>#REF!</v>
      </c>
      <c r="H18" s="12"/>
      <c r="I18" s="4"/>
      <c r="J18" s="5">
        <f t="shared" si="0"/>
        <v>0</v>
      </c>
      <c r="K18" s="5"/>
      <c r="L18" s="5" t="e">
        <f>I18*G18</f>
        <v>#REF!</v>
      </c>
      <c r="M18" s="6" t="e">
        <f t="shared" si="1"/>
        <v>#REF!</v>
      </c>
    </row>
    <row r="19" spans="1:271" s="24" customFormat="1" ht="25.5">
      <c r="A19" s="54">
        <v>7</v>
      </c>
      <c r="B19" s="55"/>
      <c r="C19" s="56" t="s">
        <v>41</v>
      </c>
      <c r="D19" s="57" t="s">
        <v>57</v>
      </c>
      <c r="E19" s="30" t="s">
        <v>43</v>
      </c>
      <c r="F19" s="131">
        <f>1.21*1.6</f>
        <v>1.9359999999999999</v>
      </c>
      <c r="G19" s="15" t="e">
        <f>G18*0.03*F19</f>
        <v>#REF!</v>
      </c>
      <c r="H19" s="26"/>
      <c r="I19" s="27"/>
      <c r="J19" s="28">
        <f t="shared" si="0"/>
        <v>0</v>
      </c>
      <c r="K19" s="28" t="e">
        <f>H19*G19</f>
        <v>#REF!</v>
      </c>
      <c r="L19" s="28"/>
      <c r="M19" s="29" t="e">
        <f t="shared" si="1"/>
        <v>#REF!</v>
      </c>
    </row>
    <row r="20" spans="1:271" s="24" customFormat="1" ht="25.5">
      <c r="A20" s="54">
        <v>8</v>
      </c>
      <c r="B20" s="55"/>
      <c r="C20" s="56" t="s">
        <v>42</v>
      </c>
      <c r="D20" s="57" t="s">
        <v>57</v>
      </c>
      <c r="E20" s="58" t="s">
        <v>43</v>
      </c>
      <c r="F20" s="133">
        <v>0.30399999999999999</v>
      </c>
      <c r="G20" s="15" t="e">
        <f>G18*0.03*F20</f>
        <v>#REF!</v>
      </c>
      <c r="H20" s="26"/>
      <c r="I20" s="27"/>
      <c r="J20" s="28">
        <f t="shared" si="0"/>
        <v>0</v>
      </c>
      <c r="K20" s="28" t="e">
        <f>H20*G20</f>
        <v>#REF!</v>
      </c>
      <c r="L20" s="28"/>
      <c r="M20" s="29" t="e">
        <f t="shared" si="1"/>
        <v>#REF!</v>
      </c>
    </row>
    <row r="21" spans="1:271" s="24" customFormat="1" ht="25.5">
      <c r="A21" s="54">
        <v>9</v>
      </c>
      <c r="B21" s="55"/>
      <c r="C21" s="56" t="s">
        <v>62</v>
      </c>
      <c r="D21" s="57" t="s">
        <v>57</v>
      </c>
      <c r="E21" s="58" t="s">
        <v>37</v>
      </c>
      <c r="F21" s="131">
        <v>0.9</v>
      </c>
      <c r="G21" s="15" t="e">
        <f>G18*0.03*F21</f>
        <v>#REF!</v>
      </c>
      <c r="H21" s="26"/>
      <c r="I21" s="27"/>
      <c r="J21" s="28">
        <f t="shared" si="0"/>
        <v>0</v>
      </c>
      <c r="K21" s="28" t="e">
        <f>H21*G21</f>
        <v>#REF!</v>
      </c>
      <c r="L21" s="28"/>
      <c r="M21" s="29" t="e">
        <f t="shared" si="1"/>
        <v>#REF!</v>
      </c>
    </row>
    <row r="22" spans="1:271" s="24" customFormat="1" ht="25.5">
      <c r="A22" s="54">
        <v>10</v>
      </c>
      <c r="B22" s="55"/>
      <c r="C22" s="56" t="s">
        <v>63</v>
      </c>
      <c r="D22" s="57" t="s">
        <v>57</v>
      </c>
      <c r="E22" s="58" t="s">
        <v>40</v>
      </c>
      <c r="F22" s="131">
        <v>1.1000000000000001</v>
      </c>
      <c r="G22" s="15" t="e">
        <f>#REF!*F22</f>
        <v>#REF!</v>
      </c>
      <c r="H22" s="26"/>
      <c r="I22" s="27"/>
      <c r="J22" s="28">
        <f t="shared" si="0"/>
        <v>0</v>
      </c>
      <c r="K22" s="28" t="e">
        <f>H22*G22</f>
        <v>#REF!</v>
      </c>
      <c r="L22" s="28"/>
      <c r="M22" s="29" t="e">
        <f t="shared" si="1"/>
        <v>#REF!</v>
      </c>
    </row>
    <row r="23" spans="1:271" s="77" customFormat="1">
      <c r="A23" s="78">
        <v>11</v>
      </c>
      <c r="B23" s="79">
        <v>106</v>
      </c>
      <c r="C23" s="134" t="s">
        <v>35</v>
      </c>
      <c r="D23" s="80"/>
      <c r="E23" s="81"/>
      <c r="F23" s="82"/>
      <c r="G23" s="13"/>
      <c r="H23" s="10"/>
      <c r="I23" s="7"/>
      <c r="J23" s="8"/>
      <c r="K23" s="9"/>
      <c r="L23" s="9"/>
      <c r="M23" s="11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  <c r="AH23" s="76"/>
      <c r="AI23" s="76"/>
      <c r="AJ23" s="76"/>
      <c r="AK23" s="76"/>
      <c r="AL23" s="76"/>
      <c r="AM23" s="76"/>
      <c r="AN23" s="76"/>
      <c r="AO23" s="76"/>
      <c r="AP23" s="76"/>
      <c r="AQ23" s="76"/>
      <c r="AR23" s="76"/>
      <c r="AS23" s="76"/>
      <c r="AT23" s="76"/>
      <c r="AU23" s="76"/>
      <c r="AV23" s="76"/>
      <c r="AW23" s="76"/>
      <c r="AX23" s="76"/>
      <c r="AY23" s="76"/>
      <c r="AZ23" s="76"/>
      <c r="BA23" s="76"/>
      <c r="BB23" s="76"/>
      <c r="BC23" s="76"/>
      <c r="BD23" s="76"/>
      <c r="BE23" s="76"/>
      <c r="BF23" s="76"/>
      <c r="BG23" s="76"/>
      <c r="BH23" s="76"/>
      <c r="BI23" s="76"/>
      <c r="BJ23" s="76"/>
      <c r="BK23" s="76"/>
      <c r="BL23" s="76"/>
      <c r="BM23" s="76"/>
      <c r="BN23" s="76"/>
      <c r="BO23" s="76"/>
      <c r="BP23" s="76"/>
      <c r="BQ23" s="76"/>
      <c r="BR23" s="76"/>
      <c r="BS23" s="76"/>
      <c r="BT23" s="76"/>
      <c r="BU23" s="76"/>
      <c r="BV23" s="76"/>
      <c r="BW23" s="76"/>
      <c r="BX23" s="76"/>
      <c r="BY23" s="76"/>
      <c r="BZ23" s="76"/>
      <c r="CA23" s="76"/>
      <c r="CB23" s="76"/>
      <c r="CC23" s="76"/>
      <c r="CD23" s="76"/>
      <c r="CE23" s="76"/>
      <c r="CF23" s="76"/>
      <c r="CG23" s="76"/>
      <c r="CH23" s="76"/>
      <c r="CI23" s="76"/>
      <c r="CJ23" s="76"/>
      <c r="CK23" s="76"/>
      <c r="CL23" s="76"/>
      <c r="CM23" s="76"/>
      <c r="CN23" s="76"/>
      <c r="CO23" s="76"/>
      <c r="CP23" s="76"/>
      <c r="CQ23" s="76"/>
      <c r="CR23" s="76"/>
      <c r="CS23" s="76"/>
      <c r="CT23" s="76"/>
      <c r="CU23" s="76"/>
      <c r="CV23" s="76"/>
      <c r="CW23" s="76"/>
      <c r="CX23" s="76"/>
      <c r="CY23" s="76"/>
      <c r="CZ23" s="76"/>
      <c r="DA23" s="76"/>
      <c r="DB23" s="76"/>
      <c r="DC23" s="76"/>
      <c r="DD23" s="76"/>
      <c r="DE23" s="76"/>
      <c r="DF23" s="76"/>
      <c r="DG23" s="76"/>
      <c r="DH23" s="76"/>
      <c r="DI23" s="76"/>
      <c r="DJ23" s="76"/>
      <c r="DK23" s="76"/>
      <c r="DL23" s="76"/>
      <c r="DM23" s="76"/>
      <c r="DN23" s="76"/>
      <c r="DO23" s="76"/>
      <c r="DP23" s="76"/>
      <c r="DQ23" s="76"/>
      <c r="DR23" s="76"/>
      <c r="DS23" s="76"/>
      <c r="DT23" s="76"/>
      <c r="DU23" s="76"/>
      <c r="DV23" s="76"/>
      <c r="DW23" s="76"/>
      <c r="DX23" s="76"/>
      <c r="DY23" s="76"/>
      <c r="DZ23" s="76"/>
      <c r="EA23" s="76"/>
      <c r="EB23" s="76"/>
      <c r="EC23" s="76"/>
      <c r="ED23" s="76"/>
      <c r="EE23" s="76"/>
      <c r="EF23" s="76"/>
      <c r="EG23" s="76"/>
      <c r="EH23" s="76"/>
      <c r="EI23" s="76"/>
      <c r="EJ23" s="76"/>
      <c r="EK23" s="76"/>
      <c r="EL23" s="76"/>
      <c r="EM23" s="76"/>
      <c r="EN23" s="76"/>
      <c r="EO23" s="76"/>
      <c r="EP23" s="76"/>
      <c r="EQ23" s="76"/>
      <c r="ER23" s="76"/>
      <c r="ES23" s="76"/>
      <c r="ET23" s="76"/>
      <c r="EU23" s="76"/>
      <c r="EV23" s="76"/>
      <c r="EW23" s="76"/>
      <c r="EX23" s="76"/>
      <c r="EY23" s="76"/>
      <c r="EZ23" s="76"/>
      <c r="FA23" s="76"/>
      <c r="FB23" s="76"/>
      <c r="FC23" s="76"/>
      <c r="FD23" s="76"/>
      <c r="FE23" s="76"/>
      <c r="FF23" s="76"/>
      <c r="FG23" s="76"/>
      <c r="FH23" s="76"/>
      <c r="FI23" s="76"/>
      <c r="FJ23" s="76"/>
      <c r="FK23" s="76"/>
      <c r="FL23" s="76"/>
      <c r="FM23" s="76"/>
      <c r="FN23" s="76"/>
      <c r="FO23" s="76"/>
      <c r="FP23" s="76"/>
      <c r="FQ23" s="76"/>
      <c r="FR23" s="76"/>
      <c r="FS23" s="76"/>
      <c r="FT23" s="76"/>
      <c r="FU23" s="76"/>
      <c r="FV23" s="76"/>
      <c r="FW23" s="76"/>
      <c r="FX23" s="76"/>
      <c r="FY23" s="76"/>
      <c r="FZ23" s="76"/>
      <c r="GA23" s="76"/>
      <c r="GB23" s="76"/>
      <c r="GC23" s="76"/>
      <c r="GD23" s="76"/>
      <c r="GE23" s="76"/>
      <c r="GF23" s="76"/>
      <c r="GG23" s="76"/>
      <c r="GH23" s="76"/>
      <c r="GI23" s="76"/>
      <c r="GJ23" s="76"/>
      <c r="GK23" s="76"/>
      <c r="GL23" s="76"/>
      <c r="GM23" s="76"/>
      <c r="GN23" s="76"/>
      <c r="GO23" s="76"/>
      <c r="GP23" s="76"/>
      <c r="GQ23" s="76"/>
      <c r="GR23" s="76"/>
      <c r="GS23" s="76"/>
      <c r="GT23" s="76"/>
      <c r="GU23" s="76"/>
      <c r="GV23" s="76"/>
      <c r="GW23" s="76"/>
      <c r="GX23" s="76"/>
      <c r="GY23" s="76"/>
      <c r="GZ23" s="76"/>
      <c r="HA23" s="76"/>
      <c r="HB23" s="76"/>
      <c r="HC23" s="76"/>
      <c r="HD23" s="76"/>
      <c r="HE23" s="76"/>
      <c r="HF23" s="76"/>
      <c r="HG23" s="76"/>
      <c r="HH23" s="76"/>
      <c r="HI23" s="76"/>
      <c r="HJ23" s="76"/>
      <c r="HK23" s="76"/>
      <c r="HL23" s="76"/>
      <c r="HM23" s="76"/>
      <c r="HN23" s="76"/>
      <c r="HO23" s="76"/>
      <c r="HP23" s="76"/>
      <c r="HQ23" s="76"/>
      <c r="HR23" s="76"/>
      <c r="HS23" s="76"/>
      <c r="HT23" s="76"/>
      <c r="HU23" s="76"/>
      <c r="HV23" s="76"/>
      <c r="HW23" s="76"/>
      <c r="HX23" s="76"/>
      <c r="HY23" s="76"/>
      <c r="HZ23" s="76"/>
      <c r="IA23" s="76"/>
      <c r="IB23" s="76"/>
      <c r="IC23" s="76"/>
      <c r="ID23" s="76"/>
      <c r="IE23" s="76"/>
      <c r="IF23" s="76"/>
      <c r="IG23" s="76"/>
      <c r="IH23" s="76"/>
      <c r="II23" s="76"/>
      <c r="IJ23" s="76"/>
      <c r="IK23" s="76"/>
      <c r="IL23" s="76"/>
      <c r="IM23" s="76"/>
      <c r="IN23" s="76"/>
      <c r="IO23" s="76"/>
      <c r="IP23" s="76"/>
      <c r="IQ23" s="76"/>
      <c r="IR23" s="76"/>
      <c r="IS23" s="76"/>
      <c r="IT23" s="76"/>
      <c r="IU23" s="76"/>
      <c r="IV23" s="76"/>
      <c r="IW23" s="76"/>
      <c r="IX23" s="76"/>
      <c r="IY23" s="76"/>
      <c r="IZ23" s="76"/>
      <c r="JA23" s="76"/>
      <c r="JB23" s="76"/>
      <c r="JC23" s="76"/>
      <c r="JD23" s="76"/>
      <c r="JE23" s="76"/>
      <c r="JF23" s="76"/>
      <c r="JG23" s="76"/>
      <c r="JH23" s="76"/>
      <c r="JI23" s="76"/>
      <c r="JJ23" s="76"/>
      <c r="JK23" s="76"/>
    </row>
    <row r="24" spans="1:271" s="77" customFormat="1">
      <c r="A24" s="49">
        <v>25</v>
      </c>
      <c r="B24" s="50"/>
      <c r="C24" s="51" t="s">
        <v>71</v>
      </c>
      <c r="D24" s="51"/>
      <c r="E24" s="52" t="s">
        <v>33</v>
      </c>
      <c r="F24" s="53"/>
      <c r="G24" s="14" t="e">
        <f>G30+G35</f>
        <v>#REF!</v>
      </c>
      <c r="H24" s="12"/>
      <c r="I24" s="4"/>
      <c r="J24" s="5">
        <f t="shared" ref="J24:J49" si="2">H24+I24</f>
        <v>0</v>
      </c>
      <c r="K24" s="5"/>
      <c r="L24" s="5" t="e">
        <f>I24*G24</f>
        <v>#REF!</v>
      </c>
      <c r="M24" s="6" t="e">
        <f t="shared" ref="M24:M39" si="3">K24+L24</f>
        <v>#REF!</v>
      </c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  <c r="AH24" s="76"/>
      <c r="AI24" s="76"/>
      <c r="AJ24" s="76"/>
      <c r="AK24" s="76"/>
      <c r="AL24" s="76"/>
      <c r="AM24" s="76"/>
      <c r="AN24" s="76"/>
      <c r="AO24" s="76"/>
      <c r="AP24" s="76"/>
      <c r="AQ24" s="76"/>
      <c r="AR24" s="76"/>
      <c r="AS24" s="76"/>
      <c r="AT24" s="76"/>
      <c r="AU24" s="76"/>
      <c r="AV24" s="76"/>
      <c r="AW24" s="76"/>
      <c r="AX24" s="76"/>
      <c r="AY24" s="76"/>
      <c r="AZ24" s="76"/>
      <c r="BA24" s="76"/>
      <c r="BB24" s="76"/>
      <c r="BC24" s="76"/>
      <c r="BD24" s="76"/>
      <c r="BE24" s="76"/>
      <c r="BF24" s="76"/>
      <c r="BG24" s="76"/>
      <c r="BH24" s="76"/>
      <c r="BI24" s="76"/>
      <c r="BJ24" s="76"/>
      <c r="BK24" s="76"/>
      <c r="BL24" s="76"/>
      <c r="BM24" s="76"/>
      <c r="BN24" s="76"/>
      <c r="BO24" s="76"/>
      <c r="BP24" s="76"/>
      <c r="BQ24" s="76"/>
      <c r="BR24" s="76"/>
      <c r="BS24" s="76"/>
      <c r="BT24" s="76"/>
      <c r="BU24" s="76"/>
      <c r="BV24" s="76"/>
      <c r="BW24" s="76"/>
      <c r="BX24" s="76"/>
      <c r="BY24" s="76"/>
      <c r="BZ24" s="76"/>
      <c r="CA24" s="76"/>
      <c r="CB24" s="76"/>
      <c r="CC24" s="76"/>
      <c r="CD24" s="76"/>
      <c r="CE24" s="76"/>
      <c r="CF24" s="76"/>
      <c r="CG24" s="76"/>
      <c r="CH24" s="76"/>
      <c r="CI24" s="76"/>
      <c r="CJ24" s="76"/>
      <c r="CK24" s="76"/>
      <c r="CL24" s="76"/>
      <c r="CM24" s="76"/>
      <c r="CN24" s="76"/>
      <c r="CO24" s="76"/>
      <c r="CP24" s="76"/>
      <c r="CQ24" s="76"/>
      <c r="CR24" s="76"/>
      <c r="CS24" s="76"/>
      <c r="CT24" s="76"/>
      <c r="CU24" s="76"/>
      <c r="CV24" s="76"/>
      <c r="CW24" s="76"/>
      <c r="CX24" s="76"/>
      <c r="CY24" s="76"/>
      <c r="CZ24" s="76"/>
      <c r="DA24" s="76"/>
      <c r="DB24" s="76"/>
      <c r="DC24" s="76"/>
      <c r="DD24" s="76"/>
      <c r="DE24" s="76"/>
      <c r="DF24" s="76"/>
      <c r="DG24" s="76"/>
      <c r="DH24" s="76"/>
      <c r="DI24" s="76"/>
      <c r="DJ24" s="76"/>
      <c r="DK24" s="76"/>
      <c r="DL24" s="76"/>
      <c r="DM24" s="76"/>
      <c r="DN24" s="76"/>
      <c r="DO24" s="76"/>
      <c r="DP24" s="76"/>
      <c r="DQ24" s="76"/>
      <c r="DR24" s="76"/>
      <c r="DS24" s="76"/>
      <c r="DT24" s="76"/>
      <c r="DU24" s="76"/>
      <c r="DV24" s="76"/>
      <c r="DW24" s="76"/>
      <c r="DX24" s="76"/>
      <c r="DY24" s="76"/>
      <c r="DZ24" s="76"/>
      <c r="EA24" s="76"/>
      <c r="EB24" s="76"/>
      <c r="EC24" s="76"/>
      <c r="ED24" s="76"/>
      <c r="EE24" s="76"/>
      <c r="EF24" s="76"/>
      <c r="EG24" s="76"/>
      <c r="EH24" s="76"/>
      <c r="EI24" s="76"/>
      <c r="EJ24" s="76"/>
      <c r="EK24" s="76"/>
      <c r="EL24" s="76"/>
      <c r="EM24" s="76"/>
      <c r="EN24" s="76"/>
      <c r="EO24" s="76"/>
      <c r="EP24" s="76"/>
      <c r="EQ24" s="76"/>
      <c r="ER24" s="76"/>
      <c r="ES24" s="76"/>
      <c r="ET24" s="76"/>
      <c r="EU24" s="76"/>
      <c r="EV24" s="76"/>
      <c r="EW24" s="76"/>
      <c r="EX24" s="76"/>
      <c r="EY24" s="76"/>
      <c r="EZ24" s="76"/>
      <c r="FA24" s="76"/>
      <c r="FB24" s="76"/>
      <c r="FC24" s="76"/>
      <c r="FD24" s="76"/>
      <c r="FE24" s="76"/>
      <c r="FF24" s="76"/>
      <c r="FG24" s="76"/>
      <c r="FH24" s="76"/>
      <c r="FI24" s="76"/>
      <c r="FJ24" s="76"/>
      <c r="FK24" s="76"/>
      <c r="FL24" s="76"/>
      <c r="FM24" s="76"/>
      <c r="FN24" s="76"/>
      <c r="FO24" s="76"/>
      <c r="FP24" s="76"/>
      <c r="FQ24" s="76"/>
      <c r="FR24" s="76"/>
      <c r="FS24" s="76"/>
      <c r="FT24" s="76"/>
      <c r="FU24" s="76"/>
      <c r="FV24" s="76"/>
      <c r="FW24" s="76"/>
      <c r="FX24" s="76"/>
      <c r="FY24" s="76"/>
      <c r="FZ24" s="76"/>
      <c r="GA24" s="76"/>
      <c r="GB24" s="76"/>
      <c r="GC24" s="76"/>
      <c r="GD24" s="76"/>
      <c r="GE24" s="76"/>
      <c r="GF24" s="76"/>
      <c r="GG24" s="76"/>
      <c r="GH24" s="76"/>
      <c r="GI24" s="76"/>
      <c r="GJ24" s="76"/>
      <c r="GK24" s="76"/>
      <c r="GL24" s="76"/>
      <c r="GM24" s="76"/>
      <c r="GN24" s="76"/>
      <c r="GO24" s="76"/>
      <c r="GP24" s="76"/>
      <c r="GQ24" s="76"/>
      <c r="GR24" s="76"/>
      <c r="GS24" s="76"/>
      <c r="GT24" s="76"/>
      <c r="GU24" s="76"/>
      <c r="GV24" s="76"/>
      <c r="GW24" s="76"/>
      <c r="GX24" s="76"/>
      <c r="GY24" s="76"/>
      <c r="GZ24" s="76"/>
      <c r="HA24" s="76"/>
      <c r="HB24" s="76"/>
      <c r="HC24" s="76"/>
      <c r="HD24" s="76"/>
      <c r="HE24" s="76"/>
      <c r="HF24" s="76"/>
      <c r="HG24" s="76"/>
      <c r="HH24" s="76"/>
      <c r="HI24" s="76"/>
      <c r="HJ24" s="76"/>
      <c r="HK24" s="76"/>
      <c r="HL24" s="76"/>
      <c r="HM24" s="76"/>
      <c r="HN24" s="76"/>
      <c r="HO24" s="76"/>
      <c r="HP24" s="76"/>
      <c r="HQ24" s="76"/>
      <c r="HR24" s="76"/>
      <c r="HS24" s="76"/>
      <c r="HT24" s="76"/>
      <c r="HU24" s="76"/>
      <c r="HV24" s="76"/>
      <c r="HW24" s="76"/>
      <c r="HX24" s="76"/>
      <c r="HY24" s="76"/>
      <c r="HZ24" s="76"/>
      <c r="IA24" s="76"/>
      <c r="IB24" s="76"/>
      <c r="IC24" s="76"/>
      <c r="ID24" s="76"/>
      <c r="IE24" s="76"/>
      <c r="IF24" s="76"/>
      <c r="IG24" s="76"/>
      <c r="IH24" s="76"/>
      <c r="II24" s="76"/>
      <c r="IJ24" s="76"/>
      <c r="IK24" s="76"/>
      <c r="IL24" s="76"/>
      <c r="IM24" s="76"/>
      <c r="IN24" s="76"/>
      <c r="IO24" s="76"/>
      <c r="IP24" s="76"/>
      <c r="IQ24" s="76"/>
      <c r="IR24" s="76"/>
      <c r="IS24" s="76"/>
      <c r="IT24" s="76"/>
      <c r="IU24" s="76"/>
      <c r="IV24" s="76"/>
      <c r="IW24" s="76"/>
      <c r="IX24" s="76"/>
      <c r="IY24" s="76"/>
      <c r="IZ24" s="76"/>
      <c r="JA24" s="76"/>
      <c r="JB24" s="76"/>
      <c r="JC24" s="76"/>
      <c r="JD24" s="76"/>
      <c r="JE24" s="76"/>
      <c r="JF24" s="76"/>
      <c r="JG24" s="76"/>
      <c r="JH24" s="76"/>
      <c r="JI24" s="76"/>
      <c r="JJ24" s="76"/>
      <c r="JK24" s="76"/>
    </row>
    <row r="25" spans="1:271" s="77" customFormat="1" ht="25.5">
      <c r="A25" s="54">
        <v>26</v>
      </c>
      <c r="B25" s="55"/>
      <c r="C25" s="83" t="s">
        <v>66</v>
      </c>
      <c r="D25" s="57" t="s">
        <v>57</v>
      </c>
      <c r="E25" s="58" t="s">
        <v>36</v>
      </c>
      <c r="F25" s="86">
        <v>1.02</v>
      </c>
      <c r="G25" s="15" t="e">
        <f>G24*0.04*F25</f>
        <v>#REF!</v>
      </c>
      <c r="H25" s="26"/>
      <c r="I25" s="27"/>
      <c r="J25" s="28">
        <f t="shared" si="2"/>
        <v>0</v>
      </c>
      <c r="K25" s="28" t="e">
        <f>H25*G25</f>
        <v>#REF!</v>
      </c>
      <c r="L25" s="28"/>
      <c r="M25" s="29" t="e">
        <f t="shared" si="3"/>
        <v>#REF!</v>
      </c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  <c r="AH25" s="76"/>
      <c r="AI25" s="76"/>
      <c r="AJ25" s="76"/>
      <c r="AK25" s="76"/>
      <c r="AL25" s="76"/>
      <c r="AM25" s="76"/>
      <c r="AN25" s="76"/>
      <c r="AO25" s="76"/>
      <c r="AP25" s="76"/>
      <c r="AQ25" s="76"/>
      <c r="AR25" s="76"/>
      <c r="AS25" s="76"/>
      <c r="AT25" s="76"/>
      <c r="AU25" s="76"/>
      <c r="AV25" s="76"/>
      <c r="AW25" s="76"/>
      <c r="AX25" s="76"/>
      <c r="AY25" s="76"/>
      <c r="AZ25" s="76"/>
      <c r="BA25" s="76"/>
      <c r="BB25" s="76"/>
      <c r="BC25" s="76"/>
      <c r="BD25" s="76"/>
      <c r="BE25" s="76"/>
      <c r="BF25" s="76"/>
      <c r="BG25" s="76"/>
      <c r="BH25" s="76"/>
      <c r="BI25" s="76"/>
      <c r="BJ25" s="76"/>
      <c r="BK25" s="76"/>
      <c r="BL25" s="76"/>
      <c r="BM25" s="76"/>
      <c r="BN25" s="76"/>
      <c r="BO25" s="76"/>
      <c r="BP25" s="76"/>
      <c r="BQ25" s="76"/>
      <c r="BR25" s="76"/>
      <c r="BS25" s="76"/>
      <c r="BT25" s="76"/>
      <c r="BU25" s="76"/>
      <c r="BV25" s="76"/>
      <c r="BW25" s="76"/>
      <c r="BX25" s="76"/>
      <c r="BY25" s="76"/>
      <c r="BZ25" s="76"/>
      <c r="CA25" s="76"/>
      <c r="CB25" s="76"/>
      <c r="CC25" s="76"/>
      <c r="CD25" s="76"/>
      <c r="CE25" s="76"/>
      <c r="CF25" s="76"/>
      <c r="CG25" s="76"/>
      <c r="CH25" s="76"/>
      <c r="CI25" s="76"/>
      <c r="CJ25" s="76"/>
      <c r="CK25" s="76"/>
      <c r="CL25" s="76"/>
      <c r="CM25" s="76"/>
      <c r="CN25" s="76"/>
      <c r="CO25" s="76"/>
      <c r="CP25" s="76"/>
      <c r="CQ25" s="76"/>
      <c r="CR25" s="76"/>
      <c r="CS25" s="76"/>
      <c r="CT25" s="76"/>
      <c r="CU25" s="76"/>
      <c r="CV25" s="76"/>
      <c r="CW25" s="76"/>
      <c r="CX25" s="76"/>
      <c r="CY25" s="76"/>
      <c r="CZ25" s="76"/>
      <c r="DA25" s="76"/>
      <c r="DB25" s="76"/>
      <c r="DC25" s="76"/>
      <c r="DD25" s="76"/>
      <c r="DE25" s="76"/>
      <c r="DF25" s="76"/>
      <c r="DG25" s="76"/>
      <c r="DH25" s="76"/>
      <c r="DI25" s="76"/>
      <c r="DJ25" s="76"/>
      <c r="DK25" s="76"/>
      <c r="DL25" s="76"/>
      <c r="DM25" s="76"/>
      <c r="DN25" s="76"/>
      <c r="DO25" s="76"/>
      <c r="DP25" s="76"/>
      <c r="DQ25" s="76"/>
      <c r="DR25" s="76"/>
      <c r="DS25" s="76"/>
      <c r="DT25" s="76"/>
      <c r="DU25" s="76"/>
      <c r="DV25" s="76"/>
      <c r="DW25" s="76"/>
      <c r="DX25" s="76"/>
      <c r="DY25" s="76"/>
      <c r="DZ25" s="76"/>
      <c r="EA25" s="76"/>
      <c r="EB25" s="76"/>
      <c r="EC25" s="76"/>
      <c r="ED25" s="76"/>
      <c r="EE25" s="76"/>
      <c r="EF25" s="76"/>
      <c r="EG25" s="76"/>
      <c r="EH25" s="76"/>
      <c r="EI25" s="76"/>
      <c r="EJ25" s="76"/>
      <c r="EK25" s="76"/>
      <c r="EL25" s="76"/>
      <c r="EM25" s="76"/>
      <c r="EN25" s="76"/>
      <c r="EO25" s="76"/>
      <c r="EP25" s="76"/>
      <c r="EQ25" s="76"/>
      <c r="ER25" s="76"/>
      <c r="ES25" s="76"/>
      <c r="ET25" s="76"/>
      <c r="EU25" s="76"/>
      <c r="EV25" s="76"/>
      <c r="EW25" s="76"/>
      <c r="EX25" s="76"/>
      <c r="EY25" s="76"/>
      <c r="EZ25" s="76"/>
      <c r="FA25" s="76"/>
      <c r="FB25" s="76"/>
      <c r="FC25" s="76"/>
      <c r="FD25" s="76"/>
      <c r="FE25" s="76"/>
      <c r="FF25" s="76"/>
      <c r="FG25" s="76"/>
      <c r="FH25" s="76"/>
      <c r="FI25" s="76"/>
      <c r="FJ25" s="76"/>
      <c r="FK25" s="76"/>
      <c r="FL25" s="76"/>
      <c r="FM25" s="76"/>
      <c r="FN25" s="76"/>
      <c r="FO25" s="76"/>
      <c r="FP25" s="76"/>
      <c r="FQ25" s="76"/>
      <c r="FR25" s="76"/>
      <c r="FS25" s="76"/>
      <c r="FT25" s="76"/>
      <c r="FU25" s="76"/>
      <c r="FV25" s="76"/>
      <c r="FW25" s="76"/>
      <c r="FX25" s="76"/>
      <c r="FY25" s="76"/>
      <c r="FZ25" s="76"/>
      <c r="GA25" s="76"/>
      <c r="GB25" s="76"/>
      <c r="GC25" s="76"/>
      <c r="GD25" s="76"/>
      <c r="GE25" s="76"/>
      <c r="GF25" s="76"/>
      <c r="GG25" s="76"/>
      <c r="GH25" s="76"/>
      <c r="GI25" s="76"/>
      <c r="GJ25" s="76"/>
      <c r="GK25" s="76"/>
      <c r="GL25" s="76"/>
      <c r="GM25" s="76"/>
      <c r="GN25" s="76"/>
      <c r="GO25" s="76"/>
      <c r="GP25" s="76"/>
      <c r="GQ25" s="76"/>
      <c r="GR25" s="76"/>
      <c r="GS25" s="76"/>
      <c r="GT25" s="76"/>
      <c r="GU25" s="76"/>
      <c r="GV25" s="76"/>
      <c r="GW25" s="76"/>
      <c r="GX25" s="76"/>
      <c r="GY25" s="76"/>
      <c r="GZ25" s="76"/>
      <c r="HA25" s="76"/>
      <c r="HB25" s="76"/>
      <c r="HC25" s="76"/>
      <c r="HD25" s="76"/>
      <c r="HE25" s="76"/>
      <c r="HF25" s="76"/>
      <c r="HG25" s="76"/>
      <c r="HH25" s="76"/>
      <c r="HI25" s="76"/>
      <c r="HJ25" s="76"/>
      <c r="HK25" s="76"/>
      <c r="HL25" s="76"/>
      <c r="HM25" s="76"/>
      <c r="HN25" s="76"/>
      <c r="HO25" s="76"/>
      <c r="HP25" s="76"/>
      <c r="HQ25" s="76"/>
      <c r="HR25" s="76"/>
      <c r="HS25" s="76"/>
      <c r="HT25" s="76"/>
      <c r="HU25" s="76"/>
      <c r="HV25" s="76"/>
      <c r="HW25" s="76"/>
      <c r="HX25" s="76"/>
      <c r="HY25" s="76"/>
      <c r="HZ25" s="76"/>
      <c r="IA25" s="76"/>
      <c r="IB25" s="76"/>
      <c r="IC25" s="76"/>
      <c r="ID25" s="76"/>
      <c r="IE25" s="76"/>
      <c r="IF25" s="76"/>
      <c r="IG25" s="76"/>
      <c r="IH25" s="76"/>
      <c r="II25" s="76"/>
      <c r="IJ25" s="76"/>
      <c r="IK25" s="76"/>
      <c r="IL25" s="76"/>
      <c r="IM25" s="76"/>
      <c r="IN25" s="76"/>
      <c r="IO25" s="76"/>
      <c r="IP25" s="76"/>
      <c r="IQ25" s="76"/>
      <c r="IR25" s="76"/>
      <c r="IS25" s="76"/>
      <c r="IT25" s="76"/>
      <c r="IU25" s="76"/>
      <c r="IV25" s="76"/>
      <c r="IW25" s="76"/>
      <c r="IX25" s="76"/>
      <c r="IY25" s="76"/>
      <c r="IZ25" s="76"/>
      <c r="JA25" s="76"/>
      <c r="JB25" s="76"/>
      <c r="JC25" s="76"/>
      <c r="JD25" s="76"/>
      <c r="JE25" s="76"/>
      <c r="JF25" s="76"/>
      <c r="JG25" s="76"/>
      <c r="JH25" s="76"/>
      <c r="JI25" s="76"/>
      <c r="JJ25" s="76"/>
      <c r="JK25" s="76"/>
    </row>
    <row r="26" spans="1:271" s="77" customFormat="1">
      <c r="A26" s="49">
        <v>25</v>
      </c>
      <c r="B26" s="50"/>
      <c r="C26" s="51" t="s">
        <v>67</v>
      </c>
      <c r="D26" s="51"/>
      <c r="E26" s="52" t="s">
        <v>33</v>
      </c>
      <c r="F26" s="53"/>
      <c r="G26" s="14" t="e">
        <f>G24</f>
        <v>#REF!</v>
      </c>
      <c r="H26" s="12"/>
      <c r="I26" s="4"/>
      <c r="J26" s="5">
        <f t="shared" si="2"/>
        <v>0</v>
      </c>
      <c r="K26" s="5"/>
      <c r="L26" s="5" t="e">
        <f>I26*G26</f>
        <v>#REF!</v>
      </c>
      <c r="M26" s="6" t="e">
        <f t="shared" si="3"/>
        <v>#REF!</v>
      </c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  <c r="AH26" s="76"/>
      <c r="AI26" s="76"/>
      <c r="AJ26" s="76"/>
      <c r="AK26" s="76"/>
      <c r="AL26" s="76"/>
      <c r="AM26" s="76"/>
      <c r="AN26" s="76"/>
      <c r="AO26" s="76"/>
      <c r="AP26" s="76"/>
      <c r="AQ26" s="76"/>
      <c r="AR26" s="76"/>
      <c r="AS26" s="76"/>
      <c r="AT26" s="76"/>
      <c r="AU26" s="76"/>
      <c r="AV26" s="76"/>
      <c r="AW26" s="76"/>
      <c r="AX26" s="76"/>
      <c r="AY26" s="76"/>
      <c r="AZ26" s="76"/>
      <c r="BA26" s="76"/>
      <c r="BB26" s="76"/>
      <c r="BC26" s="76"/>
      <c r="BD26" s="76"/>
      <c r="BE26" s="76"/>
      <c r="BF26" s="76"/>
      <c r="BG26" s="76"/>
      <c r="BH26" s="76"/>
      <c r="BI26" s="76"/>
      <c r="BJ26" s="76"/>
      <c r="BK26" s="76"/>
      <c r="BL26" s="76"/>
      <c r="BM26" s="76"/>
      <c r="BN26" s="76"/>
      <c r="BO26" s="76"/>
      <c r="BP26" s="76"/>
      <c r="BQ26" s="76"/>
      <c r="BR26" s="76"/>
      <c r="BS26" s="76"/>
      <c r="BT26" s="76"/>
      <c r="BU26" s="76"/>
      <c r="BV26" s="76"/>
      <c r="BW26" s="76"/>
      <c r="BX26" s="76"/>
      <c r="BY26" s="76"/>
      <c r="BZ26" s="76"/>
      <c r="CA26" s="76"/>
      <c r="CB26" s="76"/>
      <c r="CC26" s="76"/>
      <c r="CD26" s="76"/>
      <c r="CE26" s="76"/>
      <c r="CF26" s="76"/>
      <c r="CG26" s="76"/>
      <c r="CH26" s="76"/>
      <c r="CI26" s="76"/>
      <c r="CJ26" s="76"/>
      <c r="CK26" s="76"/>
      <c r="CL26" s="76"/>
      <c r="CM26" s="76"/>
      <c r="CN26" s="76"/>
      <c r="CO26" s="76"/>
      <c r="CP26" s="76"/>
      <c r="CQ26" s="76"/>
      <c r="CR26" s="76"/>
      <c r="CS26" s="76"/>
      <c r="CT26" s="76"/>
      <c r="CU26" s="76"/>
      <c r="CV26" s="76"/>
      <c r="CW26" s="76"/>
      <c r="CX26" s="76"/>
      <c r="CY26" s="76"/>
      <c r="CZ26" s="76"/>
      <c r="DA26" s="76"/>
      <c r="DB26" s="76"/>
      <c r="DC26" s="76"/>
      <c r="DD26" s="76"/>
      <c r="DE26" s="76"/>
      <c r="DF26" s="76"/>
      <c r="DG26" s="76"/>
      <c r="DH26" s="76"/>
      <c r="DI26" s="76"/>
      <c r="DJ26" s="76"/>
      <c r="DK26" s="76"/>
      <c r="DL26" s="76"/>
      <c r="DM26" s="76"/>
      <c r="DN26" s="76"/>
      <c r="DO26" s="76"/>
      <c r="DP26" s="76"/>
      <c r="DQ26" s="76"/>
      <c r="DR26" s="76"/>
      <c r="DS26" s="76"/>
      <c r="DT26" s="76"/>
      <c r="DU26" s="76"/>
      <c r="DV26" s="76"/>
      <c r="DW26" s="76"/>
      <c r="DX26" s="76"/>
      <c r="DY26" s="76"/>
      <c r="DZ26" s="76"/>
      <c r="EA26" s="76"/>
      <c r="EB26" s="76"/>
      <c r="EC26" s="76"/>
      <c r="ED26" s="76"/>
      <c r="EE26" s="76"/>
      <c r="EF26" s="76"/>
      <c r="EG26" s="76"/>
      <c r="EH26" s="76"/>
      <c r="EI26" s="76"/>
      <c r="EJ26" s="76"/>
      <c r="EK26" s="76"/>
      <c r="EL26" s="76"/>
      <c r="EM26" s="76"/>
      <c r="EN26" s="76"/>
      <c r="EO26" s="76"/>
      <c r="EP26" s="76"/>
      <c r="EQ26" s="76"/>
      <c r="ER26" s="76"/>
      <c r="ES26" s="76"/>
      <c r="ET26" s="76"/>
      <c r="EU26" s="76"/>
      <c r="EV26" s="76"/>
      <c r="EW26" s="76"/>
      <c r="EX26" s="76"/>
      <c r="EY26" s="76"/>
      <c r="EZ26" s="76"/>
      <c r="FA26" s="76"/>
      <c r="FB26" s="76"/>
      <c r="FC26" s="76"/>
      <c r="FD26" s="76"/>
      <c r="FE26" s="76"/>
      <c r="FF26" s="76"/>
      <c r="FG26" s="76"/>
      <c r="FH26" s="76"/>
      <c r="FI26" s="76"/>
      <c r="FJ26" s="76"/>
      <c r="FK26" s="76"/>
      <c r="FL26" s="76"/>
      <c r="FM26" s="76"/>
      <c r="FN26" s="76"/>
      <c r="FO26" s="76"/>
      <c r="FP26" s="76"/>
      <c r="FQ26" s="76"/>
      <c r="FR26" s="76"/>
      <c r="FS26" s="76"/>
      <c r="FT26" s="76"/>
      <c r="FU26" s="76"/>
      <c r="FV26" s="76"/>
      <c r="FW26" s="76"/>
      <c r="FX26" s="76"/>
      <c r="FY26" s="76"/>
      <c r="FZ26" s="76"/>
      <c r="GA26" s="76"/>
      <c r="GB26" s="76"/>
      <c r="GC26" s="76"/>
      <c r="GD26" s="76"/>
      <c r="GE26" s="76"/>
      <c r="GF26" s="76"/>
      <c r="GG26" s="76"/>
      <c r="GH26" s="76"/>
      <c r="GI26" s="76"/>
      <c r="GJ26" s="76"/>
      <c r="GK26" s="76"/>
      <c r="GL26" s="76"/>
      <c r="GM26" s="76"/>
      <c r="GN26" s="76"/>
      <c r="GO26" s="76"/>
      <c r="GP26" s="76"/>
      <c r="GQ26" s="76"/>
      <c r="GR26" s="76"/>
      <c r="GS26" s="76"/>
      <c r="GT26" s="76"/>
      <c r="GU26" s="76"/>
      <c r="GV26" s="76"/>
      <c r="GW26" s="76"/>
      <c r="GX26" s="76"/>
      <c r="GY26" s="76"/>
      <c r="GZ26" s="76"/>
      <c r="HA26" s="76"/>
      <c r="HB26" s="76"/>
      <c r="HC26" s="76"/>
      <c r="HD26" s="76"/>
      <c r="HE26" s="76"/>
      <c r="HF26" s="76"/>
      <c r="HG26" s="76"/>
      <c r="HH26" s="76"/>
      <c r="HI26" s="76"/>
      <c r="HJ26" s="76"/>
      <c r="HK26" s="76"/>
      <c r="HL26" s="76"/>
      <c r="HM26" s="76"/>
      <c r="HN26" s="76"/>
      <c r="HO26" s="76"/>
      <c r="HP26" s="76"/>
      <c r="HQ26" s="76"/>
      <c r="HR26" s="76"/>
      <c r="HS26" s="76"/>
      <c r="HT26" s="76"/>
      <c r="HU26" s="76"/>
      <c r="HV26" s="76"/>
      <c r="HW26" s="76"/>
      <c r="HX26" s="76"/>
      <c r="HY26" s="76"/>
      <c r="HZ26" s="76"/>
      <c r="IA26" s="76"/>
      <c r="IB26" s="76"/>
      <c r="IC26" s="76"/>
      <c r="ID26" s="76"/>
      <c r="IE26" s="76"/>
      <c r="IF26" s="76"/>
      <c r="IG26" s="76"/>
      <c r="IH26" s="76"/>
      <c r="II26" s="76"/>
      <c r="IJ26" s="76"/>
      <c r="IK26" s="76"/>
      <c r="IL26" s="76"/>
      <c r="IM26" s="76"/>
      <c r="IN26" s="76"/>
      <c r="IO26" s="76"/>
      <c r="IP26" s="76"/>
      <c r="IQ26" s="76"/>
      <c r="IR26" s="76"/>
      <c r="IS26" s="76"/>
      <c r="IT26" s="76"/>
      <c r="IU26" s="76"/>
      <c r="IV26" s="76"/>
      <c r="IW26" s="76"/>
      <c r="IX26" s="76"/>
      <c r="IY26" s="76"/>
      <c r="IZ26" s="76"/>
      <c r="JA26" s="76"/>
      <c r="JB26" s="76"/>
      <c r="JC26" s="76"/>
      <c r="JD26" s="76"/>
      <c r="JE26" s="76"/>
      <c r="JF26" s="76"/>
      <c r="JG26" s="76"/>
      <c r="JH26" s="76"/>
      <c r="JI26" s="76"/>
      <c r="JJ26" s="76"/>
      <c r="JK26" s="76"/>
    </row>
    <row r="27" spans="1:271" s="77" customFormat="1" ht="25.5">
      <c r="A27" s="54">
        <v>26</v>
      </c>
      <c r="B27" s="55"/>
      <c r="C27" s="83" t="s">
        <v>68</v>
      </c>
      <c r="D27" s="57" t="s">
        <v>57</v>
      </c>
      <c r="E27" s="58" t="s">
        <v>33</v>
      </c>
      <c r="F27" s="86">
        <v>1.1499999999999999</v>
      </c>
      <c r="G27" s="15" t="e">
        <f>G26*F27</f>
        <v>#REF!</v>
      </c>
      <c r="H27" s="26"/>
      <c r="I27" s="27"/>
      <c r="J27" s="28">
        <f t="shared" si="2"/>
        <v>0</v>
      </c>
      <c r="K27" s="28" t="e">
        <f>H27*G27</f>
        <v>#REF!</v>
      </c>
      <c r="L27" s="28"/>
      <c r="M27" s="29" t="e">
        <f t="shared" si="3"/>
        <v>#REF!</v>
      </c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  <c r="AH27" s="76"/>
      <c r="AI27" s="76"/>
      <c r="AJ27" s="76"/>
      <c r="AK27" s="76"/>
      <c r="AL27" s="76"/>
      <c r="AM27" s="76"/>
      <c r="AN27" s="76"/>
      <c r="AO27" s="76"/>
      <c r="AP27" s="76"/>
      <c r="AQ27" s="76"/>
      <c r="AR27" s="76"/>
      <c r="AS27" s="76"/>
      <c r="AT27" s="76"/>
      <c r="AU27" s="76"/>
      <c r="AV27" s="76"/>
      <c r="AW27" s="76"/>
      <c r="AX27" s="76"/>
      <c r="AY27" s="76"/>
      <c r="AZ27" s="76"/>
      <c r="BA27" s="76"/>
      <c r="BB27" s="76"/>
      <c r="BC27" s="76"/>
      <c r="BD27" s="76"/>
      <c r="BE27" s="76"/>
      <c r="BF27" s="76"/>
      <c r="BG27" s="76"/>
      <c r="BH27" s="76"/>
      <c r="BI27" s="76"/>
      <c r="BJ27" s="76"/>
      <c r="BK27" s="76"/>
      <c r="BL27" s="76"/>
      <c r="BM27" s="76"/>
      <c r="BN27" s="76"/>
      <c r="BO27" s="76"/>
      <c r="BP27" s="76"/>
      <c r="BQ27" s="76"/>
      <c r="BR27" s="76"/>
      <c r="BS27" s="76"/>
      <c r="BT27" s="76"/>
      <c r="BU27" s="76"/>
      <c r="BV27" s="76"/>
      <c r="BW27" s="76"/>
      <c r="BX27" s="76"/>
      <c r="BY27" s="76"/>
      <c r="BZ27" s="76"/>
      <c r="CA27" s="76"/>
      <c r="CB27" s="76"/>
      <c r="CC27" s="76"/>
      <c r="CD27" s="76"/>
      <c r="CE27" s="76"/>
      <c r="CF27" s="76"/>
      <c r="CG27" s="76"/>
      <c r="CH27" s="76"/>
      <c r="CI27" s="76"/>
      <c r="CJ27" s="76"/>
      <c r="CK27" s="76"/>
      <c r="CL27" s="76"/>
      <c r="CM27" s="76"/>
      <c r="CN27" s="76"/>
      <c r="CO27" s="76"/>
      <c r="CP27" s="76"/>
      <c r="CQ27" s="76"/>
      <c r="CR27" s="76"/>
      <c r="CS27" s="76"/>
      <c r="CT27" s="76"/>
      <c r="CU27" s="76"/>
      <c r="CV27" s="76"/>
      <c r="CW27" s="76"/>
      <c r="CX27" s="76"/>
      <c r="CY27" s="76"/>
      <c r="CZ27" s="76"/>
      <c r="DA27" s="76"/>
      <c r="DB27" s="76"/>
      <c r="DC27" s="76"/>
      <c r="DD27" s="76"/>
      <c r="DE27" s="76"/>
      <c r="DF27" s="76"/>
      <c r="DG27" s="76"/>
      <c r="DH27" s="76"/>
      <c r="DI27" s="76"/>
      <c r="DJ27" s="76"/>
      <c r="DK27" s="76"/>
      <c r="DL27" s="76"/>
      <c r="DM27" s="76"/>
      <c r="DN27" s="76"/>
      <c r="DO27" s="76"/>
      <c r="DP27" s="76"/>
      <c r="DQ27" s="76"/>
      <c r="DR27" s="76"/>
      <c r="DS27" s="76"/>
      <c r="DT27" s="76"/>
      <c r="DU27" s="76"/>
      <c r="DV27" s="76"/>
      <c r="DW27" s="76"/>
      <c r="DX27" s="76"/>
      <c r="DY27" s="76"/>
      <c r="DZ27" s="76"/>
      <c r="EA27" s="76"/>
      <c r="EB27" s="76"/>
      <c r="EC27" s="76"/>
      <c r="ED27" s="76"/>
      <c r="EE27" s="76"/>
      <c r="EF27" s="76"/>
      <c r="EG27" s="76"/>
      <c r="EH27" s="76"/>
      <c r="EI27" s="76"/>
      <c r="EJ27" s="76"/>
      <c r="EK27" s="76"/>
      <c r="EL27" s="76"/>
      <c r="EM27" s="76"/>
      <c r="EN27" s="76"/>
      <c r="EO27" s="76"/>
      <c r="EP27" s="76"/>
      <c r="EQ27" s="76"/>
      <c r="ER27" s="76"/>
      <c r="ES27" s="76"/>
      <c r="ET27" s="76"/>
      <c r="EU27" s="76"/>
      <c r="EV27" s="76"/>
      <c r="EW27" s="76"/>
      <c r="EX27" s="76"/>
      <c r="EY27" s="76"/>
      <c r="EZ27" s="76"/>
      <c r="FA27" s="76"/>
      <c r="FB27" s="76"/>
      <c r="FC27" s="76"/>
      <c r="FD27" s="76"/>
      <c r="FE27" s="76"/>
      <c r="FF27" s="76"/>
      <c r="FG27" s="76"/>
      <c r="FH27" s="76"/>
      <c r="FI27" s="76"/>
      <c r="FJ27" s="76"/>
      <c r="FK27" s="76"/>
      <c r="FL27" s="76"/>
      <c r="FM27" s="76"/>
      <c r="FN27" s="76"/>
      <c r="FO27" s="76"/>
      <c r="FP27" s="76"/>
      <c r="FQ27" s="76"/>
      <c r="FR27" s="76"/>
      <c r="FS27" s="76"/>
      <c r="FT27" s="76"/>
      <c r="FU27" s="76"/>
      <c r="FV27" s="76"/>
      <c r="FW27" s="76"/>
      <c r="FX27" s="76"/>
      <c r="FY27" s="76"/>
      <c r="FZ27" s="76"/>
      <c r="GA27" s="76"/>
      <c r="GB27" s="76"/>
      <c r="GC27" s="76"/>
      <c r="GD27" s="76"/>
      <c r="GE27" s="76"/>
      <c r="GF27" s="76"/>
      <c r="GG27" s="76"/>
      <c r="GH27" s="76"/>
      <c r="GI27" s="76"/>
      <c r="GJ27" s="76"/>
      <c r="GK27" s="76"/>
      <c r="GL27" s="76"/>
      <c r="GM27" s="76"/>
      <c r="GN27" s="76"/>
      <c r="GO27" s="76"/>
      <c r="GP27" s="76"/>
      <c r="GQ27" s="76"/>
      <c r="GR27" s="76"/>
      <c r="GS27" s="76"/>
      <c r="GT27" s="76"/>
      <c r="GU27" s="76"/>
      <c r="GV27" s="76"/>
      <c r="GW27" s="76"/>
      <c r="GX27" s="76"/>
      <c r="GY27" s="76"/>
      <c r="GZ27" s="76"/>
      <c r="HA27" s="76"/>
      <c r="HB27" s="76"/>
      <c r="HC27" s="76"/>
      <c r="HD27" s="76"/>
      <c r="HE27" s="76"/>
      <c r="HF27" s="76"/>
      <c r="HG27" s="76"/>
      <c r="HH27" s="76"/>
      <c r="HI27" s="76"/>
      <c r="HJ27" s="76"/>
      <c r="HK27" s="76"/>
      <c r="HL27" s="76"/>
      <c r="HM27" s="76"/>
      <c r="HN27" s="76"/>
      <c r="HO27" s="76"/>
      <c r="HP27" s="76"/>
      <c r="HQ27" s="76"/>
      <c r="HR27" s="76"/>
      <c r="HS27" s="76"/>
      <c r="HT27" s="76"/>
      <c r="HU27" s="76"/>
      <c r="HV27" s="76"/>
      <c r="HW27" s="76"/>
      <c r="HX27" s="76"/>
      <c r="HY27" s="76"/>
      <c r="HZ27" s="76"/>
      <c r="IA27" s="76"/>
      <c r="IB27" s="76"/>
      <c r="IC27" s="76"/>
      <c r="ID27" s="76"/>
      <c r="IE27" s="76"/>
      <c r="IF27" s="76"/>
      <c r="IG27" s="76"/>
      <c r="IH27" s="76"/>
      <c r="II27" s="76"/>
      <c r="IJ27" s="76"/>
      <c r="IK27" s="76"/>
      <c r="IL27" s="76"/>
      <c r="IM27" s="76"/>
      <c r="IN27" s="76"/>
      <c r="IO27" s="76"/>
      <c r="IP27" s="76"/>
      <c r="IQ27" s="76"/>
      <c r="IR27" s="76"/>
      <c r="IS27" s="76"/>
      <c r="IT27" s="76"/>
      <c r="IU27" s="76"/>
      <c r="IV27" s="76"/>
      <c r="IW27" s="76"/>
      <c r="IX27" s="76"/>
      <c r="IY27" s="76"/>
      <c r="IZ27" s="76"/>
      <c r="JA27" s="76"/>
      <c r="JB27" s="76"/>
      <c r="JC27" s="76"/>
      <c r="JD27" s="76"/>
      <c r="JE27" s="76"/>
      <c r="JF27" s="76"/>
      <c r="JG27" s="76"/>
      <c r="JH27" s="76"/>
      <c r="JI27" s="76"/>
      <c r="JJ27" s="76"/>
      <c r="JK27" s="76"/>
    </row>
    <row r="28" spans="1:271" s="77" customFormat="1" ht="38.25">
      <c r="A28" s="49">
        <v>4</v>
      </c>
      <c r="B28" s="50"/>
      <c r="C28" s="51" t="s">
        <v>108</v>
      </c>
      <c r="D28" s="51"/>
      <c r="E28" s="52" t="s">
        <v>33</v>
      </c>
      <c r="F28" s="53"/>
      <c r="G28" s="14" t="e">
        <f>#REF!</f>
        <v>#REF!</v>
      </c>
      <c r="H28" s="12"/>
      <c r="I28" s="4"/>
      <c r="J28" s="5">
        <f t="shared" si="2"/>
        <v>0</v>
      </c>
      <c r="K28" s="5"/>
      <c r="L28" s="5" t="e">
        <f>I28*G28</f>
        <v>#REF!</v>
      </c>
      <c r="M28" s="6" t="e">
        <f t="shared" si="3"/>
        <v>#REF!</v>
      </c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  <c r="AH28" s="76"/>
      <c r="AI28" s="76"/>
      <c r="AJ28" s="76"/>
      <c r="AK28" s="76"/>
      <c r="AL28" s="76"/>
      <c r="AM28" s="76"/>
      <c r="AN28" s="76"/>
      <c r="AO28" s="76"/>
      <c r="AP28" s="76"/>
      <c r="AQ28" s="76"/>
      <c r="AR28" s="76"/>
      <c r="AS28" s="76"/>
      <c r="AT28" s="76"/>
      <c r="AU28" s="76"/>
      <c r="AV28" s="76"/>
      <c r="AW28" s="76"/>
      <c r="AX28" s="76"/>
      <c r="AY28" s="76"/>
      <c r="AZ28" s="76"/>
      <c r="BA28" s="76"/>
      <c r="BB28" s="76"/>
      <c r="BC28" s="76"/>
      <c r="BD28" s="76"/>
      <c r="BE28" s="76"/>
      <c r="BF28" s="76"/>
      <c r="BG28" s="76"/>
      <c r="BH28" s="76"/>
      <c r="BI28" s="76"/>
      <c r="BJ28" s="76"/>
      <c r="BK28" s="76"/>
      <c r="BL28" s="76"/>
      <c r="BM28" s="76"/>
      <c r="BN28" s="76"/>
      <c r="BO28" s="76"/>
      <c r="BP28" s="76"/>
      <c r="BQ28" s="76"/>
      <c r="BR28" s="76"/>
      <c r="BS28" s="76"/>
      <c r="BT28" s="76"/>
      <c r="BU28" s="76"/>
      <c r="BV28" s="76"/>
      <c r="BW28" s="76"/>
      <c r="BX28" s="76"/>
      <c r="BY28" s="76"/>
      <c r="BZ28" s="76"/>
      <c r="CA28" s="76"/>
      <c r="CB28" s="76"/>
      <c r="CC28" s="76"/>
      <c r="CD28" s="76"/>
      <c r="CE28" s="76"/>
      <c r="CF28" s="76"/>
      <c r="CG28" s="76"/>
      <c r="CH28" s="76"/>
      <c r="CI28" s="76"/>
      <c r="CJ28" s="76"/>
      <c r="CK28" s="76"/>
      <c r="CL28" s="76"/>
      <c r="CM28" s="76"/>
      <c r="CN28" s="76"/>
      <c r="CO28" s="76"/>
      <c r="CP28" s="76"/>
      <c r="CQ28" s="76"/>
      <c r="CR28" s="76"/>
      <c r="CS28" s="76"/>
      <c r="CT28" s="76"/>
      <c r="CU28" s="76"/>
      <c r="CV28" s="76"/>
      <c r="CW28" s="76"/>
      <c r="CX28" s="76"/>
      <c r="CY28" s="76"/>
      <c r="CZ28" s="76"/>
      <c r="DA28" s="76"/>
      <c r="DB28" s="76"/>
      <c r="DC28" s="76"/>
      <c r="DD28" s="76"/>
      <c r="DE28" s="76"/>
      <c r="DF28" s="76"/>
      <c r="DG28" s="76"/>
      <c r="DH28" s="76"/>
      <c r="DI28" s="76"/>
      <c r="DJ28" s="76"/>
      <c r="DK28" s="76"/>
      <c r="DL28" s="76"/>
      <c r="DM28" s="76"/>
      <c r="DN28" s="76"/>
      <c r="DO28" s="76"/>
      <c r="DP28" s="76"/>
      <c r="DQ28" s="76"/>
      <c r="DR28" s="76"/>
      <c r="DS28" s="76"/>
      <c r="DT28" s="76"/>
      <c r="DU28" s="76"/>
      <c r="DV28" s="76"/>
      <c r="DW28" s="76"/>
      <c r="DX28" s="76"/>
      <c r="DY28" s="76"/>
      <c r="DZ28" s="76"/>
      <c r="EA28" s="76"/>
      <c r="EB28" s="76"/>
      <c r="EC28" s="76"/>
      <c r="ED28" s="76"/>
      <c r="EE28" s="76"/>
      <c r="EF28" s="76"/>
      <c r="EG28" s="76"/>
      <c r="EH28" s="76"/>
      <c r="EI28" s="76"/>
      <c r="EJ28" s="76"/>
      <c r="EK28" s="76"/>
      <c r="EL28" s="76"/>
      <c r="EM28" s="76"/>
      <c r="EN28" s="76"/>
      <c r="EO28" s="76"/>
      <c r="EP28" s="76"/>
      <c r="EQ28" s="76"/>
      <c r="ER28" s="76"/>
      <c r="ES28" s="76"/>
      <c r="ET28" s="76"/>
      <c r="EU28" s="76"/>
      <c r="EV28" s="76"/>
      <c r="EW28" s="76"/>
      <c r="EX28" s="76"/>
      <c r="EY28" s="76"/>
      <c r="EZ28" s="76"/>
      <c r="FA28" s="76"/>
      <c r="FB28" s="76"/>
      <c r="FC28" s="76"/>
      <c r="FD28" s="76"/>
      <c r="FE28" s="76"/>
      <c r="FF28" s="76"/>
      <c r="FG28" s="76"/>
      <c r="FH28" s="76"/>
      <c r="FI28" s="76"/>
      <c r="FJ28" s="76"/>
      <c r="FK28" s="76"/>
      <c r="FL28" s="76"/>
      <c r="FM28" s="76"/>
      <c r="FN28" s="76"/>
      <c r="FO28" s="76"/>
      <c r="FP28" s="76"/>
      <c r="FQ28" s="76"/>
      <c r="FR28" s="76"/>
      <c r="FS28" s="76"/>
      <c r="FT28" s="76"/>
      <c r="FU28" s="76"/>
      <c r="FV28" s="76"/>
      <c r="FW28" s="76"/>
      <c r="FX28" s="76"/>
      <c r="FY28" s="76"/>
      <c r="FZ28" s="76"/>
      <c r="GA28" s="76"/>
      <c r="GB28" s="76"/>
      <c r="GC28" s="76"/>
      <c r="GD28" s="76"/>
      <c r="GE28" s="76"/>
      <c r="GF28" s="76"/>
      <c r="GG28" s="76"/>
      <c r="GH28" s="76"/>
      <c r="GI28" s="76"/>
      <c r="GJ28" s="76"/>
      <c r="GK28" s="76"/>
      <c r="GL28" s="76"/>
      <c r="GM28" s="76"/>
      <c r="GN28" s="76"/>
      <c r="GO28" s="76"/>
      <c r="GP28" s="76"/>
      <c r="GQ28" s="76"/>
      <c r="GR28" s="76"/>
      <c r="GS28" s="76"/>
      <c r="GT28" s="76"/>
      <c r="GU28" s="76"/>
      <c r="GV28" s="76"/>
      <c r="GW28" s="76"/>
      <c r="GX28" s="76"/>
      <c r="GY28" s="76"/>
      <c r="GZ28" s="76"/>
      <c r="HA28" s="76"/>
      <c r="HB28" s="76"/>
      <c r="HC28" s="76"/>
      <c r="HD28" s="76"/>
      <c r="HE28" s="76"/>
      <c r="HF28" s="76"/>
      <c r="HG28" s="76"/>
      <c r="HH28" s="76"/>
      <c r="HI28" s="76"/>
      <c r="HJ28" s="76"/>
      <c r="HK28" s="76"/>
      <c r="HL28" s="76"/>
      <c r="HM28" s="76"/>
      <c r="HN28" s="76"/>
      <c r="HO28" s="76"/>
      <c r="HP28" s="76"/>
      <c r="HQ28" s="76"/>
      <c r="HR28" s="76"/>
      <c r="HS28" s="76"/>
      <c r="HT28" s="76"/>
      <c r="HU28" s="76"/>
      <c r="HV28" s="76"/>
      <c r="HW28" s="76"/>
      <c r="HX28" s="76"/>
      <c r="HY28" s="76"/>
      <c r="HZ28" s="76"/>
      <c r="IA28" s="76"/>
      <c r="IB28" s="76"/>
      <c r="IC28" s="76"/>
      <c r="ID28" s="76"/>
      <c r="IE28" s="76"/>
      <c r="IF28" s="76"/>
      <c r="IG28" s="76"/>
      <c r="IH28" s="76"/>
      <c r="II28" s="76"/>
      <c r="IJ28" s="76"/>
      <c r="IK28" s="76"/>
      <c r="IL28" s="76"/>
      <c r="IM28" s="76"/>
      <c r="IN28" s="76"/>
      <c r="IO28" s="76"/>
      <c r="IP28" s="76"/>
      <c r="IQ28" s="76"/>
      <c r="IR28" s="76"/>
      <c r="IS28" s="76"/>
      <c r="IT28" s="76"/>
      <c r="IU28" s="76"/>
      <c r="IV28" s="76"/>
      <c r="IW28" s="76"/>
      <c r="IX28" s="76"/>
      <c r="IY28" s="76"/>
      <c r="IZ28" s="76"/>
      <c r="JA28" s="76"/>
      <c r="JB28" s="76"/>
      <c r="JC28" s="76"/>
      <c r="JD28" s="76"/>
      <c r="JE28" s="76"/>
      <c r="JF28" s="76"/>
      <c r="JG28" s="76"/>
      <c r="JH28" s="76"/>
      <c r="JI28" s="76"/>
      <c r="JJ28" s="76"/>
      <c r="JK28" s="76"/>
    </row>
    <row r="29" spans="1:271" s="77" customFormat="1" ht="25.5">
      <c r="A29" s="54">
        <v>5</v>
      </c>
      <c r="B29" s="55"/>
      <c r="C29" s="83" t="s">
        <v>56</v>
      </c>
      <c r="D29" s="57" t="s">
        <v>57</v>
      </c>
      <c r="E29" s="58" t="s">
        <v>37</v>
      </c>
      <c r="F29" s="59">
        <v>1.1000000000000001</v>
      </c>
      <c r="G29" s="25" t="e">
        <f>G28*2*F29</f>
        <v>#REF!</v>
      </c>
      <c r="H29" s="26"/>
      <c r="I29" s="27"/>
      <c r="J29" s="28">
        <f t="shared" si="2"/>
        <v>0</v>
      </c>
      <c r="K29" s="28" t="e">
        <f>H29*G29</f>
        <v>#REF!</v>
      </c>
      <c r="L29" s="28"/>
      <c r="M29" s="29" t="e">
        <f t="shared" si="3"/>
        <v>#REF!</v>
      </c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  <c r="AH29" s="76"/>
      <c r="AI29" s="76"/>
      <c r="AJ29" s="76"/>
      <c r="AK29" s="76"/>
      <c r="AL29" s="76"/>
      <c r="AM29" s="76"/>
      <c r="AN29" s="76"/>
      <c r="AO29" s="76"/>
      <c r="AP29" s="76"/>
      <c r="AQ29" s="76"/>
      <c r="AR29" s="76"/>
      <c r="AS29" s="76"/>
      <c r="AT29" s="76"/>
      <c r="AU29" s="76"/>
      <c r="AV29" s="76"/>
      <c r="AW29" s="76"/>
      <c r="AX29" s="76"/>
      <c r="AY29" s="76"/>
      <c r="AZ29" s="76"/>
      <c r="BA29" s="76"/>
      <c r="BB29" s="76"/>
      <c r="BC29" s="76"/>
      <c r="BD29" s="76"/>
      <c r="BE29" s="76"/>
      <c r="BF29" s="76"/>
      <c r="BG29" s="76"/>
      <c r="BH29" s="76"/>
      <c r="BI29" s="76"/>
      <c r="BJ29" s="76"/>
      <c r="BK29" s="76"/>
      <c r="BL29" s="76"/>
      <c r="BM29" s="76"/>
      <c r="BN29" s="76"/>
      <c r="BO29" s="76"/>
      <c r="BP29" s="76"/>
      <c r="BQ29" s="76"/>
      <c r="BR29" s="76"/>
      <c r="BS29" s="76"/>
      <c r="BT29" s="76"/>
      <c r="BU29" s="76"/>
      <c r="BV29" s="76"/>
      <c r="BW29" s="76"/>
      <c r="BX29" s="76"/>
      <c r="BY29" s="76"/>
      <c r="BZ29" s="76"/>
      <c r="CA29" s="76"/>
      <c r="CB29" s="76"/>
      <c r="CC29" s="76"/>
      <c r="CD29" s="76"/>
      <c r="CE29" s="76"/>
      <c r="CF29" s="76"/>
      <c r="CG29" s="76"/>
      <c r="CH29" s="76"/>
      <c r="CI29" s="76"/>
      <c r="CJ29" s="76"/>
      <c r="CK29" s="76"/>
      <c r="CL29" s="76"/>
      <c r="CM29" s="76"/>
      <c r="CN29" s="76"/>
      <c r="CO29" s="76"/>
      <c r="CP29" s="76"/>
      <c r="CQ29" s="76"/>
      <c r="CR29" s="76"/>
      <c r="CS29" s="76"/>
      <c r="CT29" s="76"/>
      <c r="CU29" s="76"/>
      <c r="CV29" s="76"/>
      <c r="CW29" s="76"/>
      <c r="CX29" s="76"/>
      <c r="CY29" s="76"/>
      <c r="CZ29" s="76"/>
      <c r="DA29" s="76"/>
      <c r="DB29" s="76"/>
      <c r="DC29" s="76"/>
      <c r="DD29" s="76"/>
      <c r="DE29" s="76"/>
      <c r="DF29" s="76"/>
      <c r="DG29" s="76"/>
      <c r="DH29" s="76"/>
      <c r="DI29" s="76"/>
      <c r="DJ29" s="76"/>
      <c r="DK29" s="76"/>
      <c r="DL29" s="76"/>
      <c r="DM29" s="76"/>
      <c r="DN29" s="76"/>
      <c r="DO29" s="76"/>
      <c r="DP29" s="76"/>
      <c r="DQ29" s="76"/>
      <c r="DR29" s="76"/>
      <c r="DS29" s="76"/>
      <c r="DT29" s="76"/>
      <c r="DU29" s="76"/>
      <c r="DV29" s="76"/>
      <c r="DW29" s="76"/>
      <c r="DX29" s="76"/>
      <c r="DY29" s="76"/>
      <c r="DZ29" s="76"/>
      <c r="EA29" s="76"/>
      <c r="EB29" s="76"/>
      <c r="EC29" s="76"/>
      <c r="ED29" s="76"/>
      <c r="EE29" s="76"/>
      <c r="EF29" s="76"/>
      <c r="EG29" s="76"/>
      <c r="EH29" s="76"/>
      <c r="EI29" s="76"/>
      <c r="EJ29" s="76"/>
      <c r="EK29" s="76"/>
      <c r="EL29" s="76"/>
      <c r="EM29" s="76"/>
      <c r="EN29" s="76"/>
      <c r="EO29" s="76"/>
      <c r="EP29" s="76"/>
      <c r="EQ29" s="76"/>
      <c r="ER29" s="76"/>
      <c r="ES29" s="76"/>
      <c r="ET29" s="76"/>
      <c r="EU29" s="76"/>
      <c r="EV29" s="76"/>
      <c r="EW29" s="76"/>
      <c r="EX29" s="76"/>
      <c r="EY29" s="76"/>
      <c r="EZ29" s="76"/>
      <c r="FA29" s="76"/>
      <c r="FB29" s="76"/>
      <c r="FC29" s="76"/>
      <c r="FD29" s="76"/>
      <c r="FE29" s="76"/>
      <c r="FF29" s="76"/>
      <c r="FG29" s="76"/>
      <c r="FH29" s="76"/>
      <c r="FI29" s="76"/>
      <c r="FJ29" s="76"/>
      <c r="FK29" s="76"/>
      <c r="FL29" s="76"/>
      <c r="FM29" s="76"/>
      <c r="FN29" s="76"/>
      <c r="FO29" s="76"/>
      <c r="FP29" s="76"/>
      <c r="FQ29" s="76"/>
      <c r="FR29" s="76"/>
      <c r="FS29" s="76"/>
      <c r="FT29" s="76"/>
      <c r="FU29" s="76"/>
      <c r="FV29" s="76"/>
      <c r="FW29" s="76"/>
      <c r="FX29" s="76"/>
      <c r="FY29" s="76"/>
      <c r="FZ29" s="76"/>
      <c r="GA29" s="76"/>
      <c r="GB29" s="76"/>
      <c r="GC29" s="76"/>
      <c r="GD29" s="76"/>
      <c r="GE29" s="76"/>
      <c r="GF29" s="76"/>
      <c r="GG29" s="76"/>
      <c r="GH29" s="76"/>
      <c r="GI29" s="76"/>
      <c r="GJ29" s="76"/>
      <c r="GK29" s="76"/>
      <c r="GL29" s="76"/>
      <c r="GM29" s="76"/>
      <c r="GN29" s="76"/>
      <c r="GO29" s="76"/>
      <c r="GP29" s="76"/>
      <c r="GQ29" s="76"/>
      <c r="GR29" s="76"/>
      <c r="GS29" s="76"/>
      <c r="GT29" s="76"/>
      <c r="GU29" s="76"/>
      <c r="GV29" s="76"/>
      <c r="GW29" s="76"/>
      <c r="GX29" s="76"/>
      <c r="GY29" s="76"/>
      <c r="GZ29" s="76"/>
      <c r="HA29" s="76"/>
      <c r="HB29" s="76"/>
      <c r="HC29" s="76"/>
      <c r="HD29" s="76"/>
      <c r="HE29" s="76"/>
      <c r="HF29" s="76"/>
      <c r="HG29" s="76"/>
      <c r="HH29" s="76"/>
      <c r="HI29" s="76"/>
      <c r="HJ29" s="76"/>
      <c r="HK29" s="76"/>
      <c r="HL29" s="76"/>
      <c r="HM29" s="76"/>
      <c r="HN29" s="76"/>
      <c r="HO29" s="76"/>
      <c r="HP29" s="76"/>
      <c r="HQ29" s="76"/>
      <c r="HR29" s="76"/>
      <c r="HS29" s="76"/>
      <c r="HT29" s="76"/>
      <c r="HU29" s="76"/>
      <c r="HV29" s="76"/>
      <c r="HW29" s="76"/>
      <c r="HX29" s="76"/>
      <c r="HY29" s="76"/>
      <c r="HZ29" s="76"/>
      <c r="IA29" s="76"/>
      <c r="IB29" s="76"/>
      <c r="IC29" s="76"/>
      <c r="ID29" s="76"/>
      <c r="IE29" s="76"/>
      <c r="IF29" s="76"/>
      <c r="IG29" s="76"/>
      <c r="IH29" s="76"/>
      <c r="II29" s="76"/>
      <c r="IJ29" s="76"/>
      <c r="IK29" s="76"/>
      <c r="IL29" s="76"/>
      <c r="IM29" s="76"/>
      <c r="IN29" s="76"/>
      <c r="IO29" s="76"/>
      <c r="IP29" s="76"/>
      <c r="IQ29" s="76"/>
      <c r="IR29" s="76"/>
      <c r="IS29" s="76"/>
      <c r="IT29" s="76"/>
      <c r="IU29" s="76"/>
      <c r="IV29" s="76"/>
      <c r="IW29" s="76"/>
      <c r="IX29" s="76"/>
      <c r="IY29" s="76"/>
      <c r="IZ29" s="76"/>
      <c r="JA29" s="76"/>
      <c r="JB29" s="76"/>
      <c r="JC29" s="76"/>
      <c r="JD29" s="76"/>
      <c r="JE29" s="76"/>
      <c r="JF29" s="76"/>
      <c r="JG29" s="76"/>
      <c r="JH29" s="76"/>
      <c r="JI29" s="76"/>
      <c r="JJ29" s="76"/>
      <c r="JK29" s="76"/>
    </row>
    <row r="30" spans="1:271" s="24" customFormat="1" ht="25.5" customHeight="1">
      <c r="A30" s="49">
        <v>14</v>
      </c>
      <c r="B30" s="50"/>
      <c r="C30" s="51" t="s">
        <v>38</v>
      </c>
      <c r="D30" s="51"/>
      <c r="E30" s="52" t="s">
        <v>33</v>
      </c>
      <c r="F30" s="53"/>
      <c r="G30" s="14" t="e">
        <f>#REF!</f>
        <v>#REF!</v>
      </c>
      <c r="H30" s="12"/>
      <c r="I30" s="4"/>
      <c r="J30" s="5">
        <f t="shared" si="2"/>
        <v>0</v>
      </c>
      <c r="K30" s="5"/>
      <c r="L30" s="5" t="e">
        <f>I30*G30</f>
        <v>#REF!</v>
      </c>
      <c r="M30" s="6" t="e">
        <f t="shared" si="3"/>
        <v>#REF!</v>
      </c>
    </row>
    <row r="31" spans="1:271" s="24" customFormat="1" ht="25.5">
      <c r="A31" s="54">
        <v>15</v>
      </c>
      <c r="B31" s="55"/>
      <c r="C31" s="83" t="s">
        <v>41</v>
      </c>
      <c r="D31" s="57" t="s">
        <v>57</v>
      </c>
      <c r="E31" s="30" t="s">
        <v>43</v>
      </c>
      <c r="F31" s="59">
        <f>1.21*1.6</f>
        <v>1.9359999999999999</v>
      </c>
      <c r="G31" s="15" t="e">
        <f>G30*0.03*F31</f>
        <v>#REF!</v>
      </c>
      <c r="H31" s="26"/>
      <c r="I31" s="27"/>
      <c r="J31" s="28">
        <f t="shared" si="2"/>
        <v>0</v>
      </c>
      <c r="K31" s="28" t="e">
        <f>H31*G31</f>
        <v>#REF!</v>
      </c>
      <c r="L31" s="28"/>
      <c r="M31" s="29" t="e">
        <f t="shared" si="3"/>
        <v>#REF!</v>
      </c>
    </row>
    <row r="32" spans="1:271" s="24" customFormat="1" ht="25.5">
      <c r="A32" s="54">
        <v>16</v>
      </c>
      <c r="B32" s="55"/>
      <c r="C32" s="83" t="s">
        <v>42</v>
      </c>
      <c r="D32" s="57" t="s">
        <v>57</v>
      </c>
      <c r="E32" s="58" t="s">
        <v>43</v>
      </c>
      <c r="F32" s="59">
        <v>0.30399999999999999</v>
      </c>
      <c r="G32" s="15" t="e">
        <f>G30*0.03*F32</f>
        <v>#REF!</v>
      </c>
      <c r="H32" s="26"/>
      <c r="I32" s="27"/>
      <c r="J32" s="28">
        <f t="shared" si="2"/>
        <v>0</v>
      </c>
      <c r="K32" s="28" t="e">
        <f>H32*G32</f>
        <v>#REF!</v>
      </c>
      <c r="L32" s="28"/>
      <c r="M32" s="29" t="e">
        <f t="shared" si="3"/>
        <v>#REF!</v>
      </c>
    </row>
    <row r="33" spans="1:271" s="24" customFormat="1" ht="25.5">
      <c r="A33" s="54">
        <v>17</v>
      </c>
      <c r="B33" s="55"/>
      <c r="C33" s="56" t="s">
        <v>62</v>
      </c>
      <c r="D33" s="57" t="s">
        <v>57</v>
      </c>
      <c r="E33" s="58" t="s">
        <v>37</v>
      </c>
      <c r="F33" s="59">
        <v>0.9</v>
      </c>
      <c r="G33" s="15" t="e">
        <f>G30*0.03*F33</f>
        <v>#REF!</v>
      </c>
      <c r="H33" s="26"/>
      <c r="I33" s="27"/>
      <c r="J33" s="28">
        <f t="shared" si="2"/>
        <v>0</v>
      </c>
      <c r="K33" s="28" t="e">
        <f>H33*G33</f>
        <v>#REF!</v>
      </c>
      <c r="L33" s="28"/>
      <c r="M33" s="29" t="e">
        <f t="shared" si="3"/>
        <v>#REF!</v>
      </c>
    </row>
    <row r="34" spans="1:271" s="24" customFormat="1" ht="25.5">
      <c r="A34" s="54">
        <v>18</v>
      </c>
      <c r="B34" s="55"/>
      <c r="C34" s="56" t="s">
        <v>63</v>
      </c>
      <c r="D34" s="57" t="s">
        <v>57</v>
      </c>
      <c r="E34" s="58" t="s">
        <v>40</v>
      </c>
      <c r="F34" s="59">
        <v>1.1000000000000001</v>
      </c>
      <c r="G34" s="25" t="e">
        <f>#REF!*F34</f>
        <v>#REF!</v>
      </c>
      <c r="H34" s="26"/>
      <c r="I34" s="27"/>
      <c r="J34" s="28">
        <f t="shared" si="2"/>
        <v>0</v>
      </c>
      <c r="K34" s="28" t="e">
        <f>H34*G34</f>
        <v>#REF!</v>
      </c>
      <c r="L34" s="28"/>
      <c r="M34" s="29" t="e">
        <f t="shared" si="3"/>
        <v>#REF!</v>
      </c>
    </row>
    <row r="35" spans="1:271" s="24" customFormat="1" ht="25.5" customHeight="1">
      <c r="A35" s="49">
        <v>19</v>
      </c>
      <c r="B35" s="50"/>
      <c r="C35" s="51" t="s">
        <v>70</v>
      </c>
      <c r="D35" s="51"/>
      <c r="E35" s="52" t="s">
        <v>33</v>
      </c>
      <c r="F35" s="53"/>
      <c r="G35" s="14" t="e">
        <f>#REF!+#REF!</f>
        <v>#REF!</v>
      </c>
      <c r="H35" s="12"/>
      <c r="I35" s="4"/>
      <c r="J35" s="5">
        <f t="shared" si="2"/>
        <v>0</v>
      </c>
      <c r="K35" s="5"/>
      <c r="L35" s="5" t="e">
        <f>I35*G35</f>
        <v>#REF!</v>
      </c>
      <c r="M35" s="6" t="e">
        <f t="shared" si="3"/>
        <v>#REF!</v>
      </c>
    </row>
    <row r="36" spans="1:271" s="24" customFormat="1" ht="25.5">
      <c r="A36" s="54">
        <v>20</v>
      </c>
      <c r="B36" s="55"/>
      <c r="C36" s="83" t="s">
        <v>41</v>
      </c>
      <c r="D36" s="57" t="s">
        <v>57</v>
      </c>
      <c r="E36" s="30" t="s">
        <v>43</v>
      </c>
      <c r="F36" s="59">
        <f>1.21*1.6</f>
        <v>1.9359999999999999</v>
      </c>
      <c r="G36" s="15" t="e">
        <f>G35*0.04*F36</f>
        <v>#REF!</v>
      </c>
      <c r="H36" s="26"/>
      <c r="I36" s="27"/>
      <c r="J36" s="28">
        <f t="shared" si="2"/>
        <v>0</v>
      </c>
      <c r="K36" s="28" t="e">
        <f>H36*G36</f>
        <v>#REF!</v>
      </c>
      <c r="L36" s="28"/>
      <c r="M36" s="29" t="e">
        <f t="shared" si="3"/>
        <v>#REF!</v>
      </c>
    </row>
    <row r="37" spans="1:271" s="24" customFormat="1" ht="25.5">
      <c r="A37" s="54">
        <v>21</v>
      </c>
      <c r="B37" s="55"/>
      <c r="C37" s="83" t="s">
        <v>42</v>
      </c>
      <c r="D37" s="57" t="s">
        <v>57</v>
      </c>
      <c r="E37" s="58" t="s">
        <v>43</v>
      </c>
      <c r="F37" s="59">
        <v>0.30399999999999999</v>
      </c>
      <c r="G37" s="15" t="e">
        <f>G35*0.04*F37</f>
        <v>#REF!</v>
      </c>
      <c r="H37" s="26"/>
      <c r="I37" s="27"/>
      <c r="J37" s="28">
        <f t="shared" si="2"/>
        <v>0</v>
      </c>
      <c r="K37" s="28" t="e">
        <f>H37*G37</f>
        <v>#REF!</v>
      </c>
      <c r="L37" s="28"/>
      <c r="M37" s="29" t="e">
        <f t="shared" si="3"/>
        <v>#REF!</v>
      </c>
    </row>
    <row r="38" spans="1:271" s="24" customFormat="1" ht="25.5">
      <c r="A38" s="54">
        <v>22</v>
      </c>
      <c r="B38" s="55"/>
      <c r="C38" s="56" t="s">
        <v>62</v>
      </c>
      <c r="D38" s="57" t="s">
        <v>57</v>
      </c>
      <c r="E38" s="58" t="s">
        <v>37</v>
      </c>
      <c r="F38" s="59">
        <v>0.9</v>
      </c>
      <c r="G38" s="15" t="e">
        <f>G35*0.04*F38</f>
        <v>#REF!</v>
      </c>
      <c r="H38" s="26"/>
      <c r="I38" s="27"/>
      <c r="J38" s="28">
        <f t="shared" si="2"/>
        <v>0</v>
      </c>
      <c r="K38" s="28" t="e">
        <f>H38*G38</f>
        <v>#REF!</v>
      </c>
      <c r="L38" s="28"/>
      <c r="M38" s="29" t="e">
        <f t="shared" si="3"/>
        <v>#REF!</v>
      </c>
    </row>
    <row r="39" spans="1:271" s="24" customFormat="1" ht="25.5">
      <c r="A39" s="54">
        <v>23</v>
      </c>
      <c r="B39" s="55"/>
      <c r="C39" s="56" t="s">
        <v>63</v>
      </c>
      <c r="D39" s="57" t="s">
        <v>57</v>
      </c>
      <c r="E39" s="58" t="s">
        <v>40</v>
      </c>
      <c r="F39" s="59">
        <v>1.1000000000000001</v>
      </c>
      <c r="G39" s="25" t="e">
        <f>#REF!*F39</f>
        <v>#REF!</v>
      </c>
      <c r="H39" s="26"/>
      <c r="I39" s="27"/>
      <c r="J39" s="28">
        <f t="shared" si="2"/>
        <v>0</v>
      </c>
      <c r="K39" s="28" t="e">
        <f>H39*G39</f>
        <v>#REF!</v>
      </c>
      <c r="L39" s="28"/>
      <c r="M39" s="29" t="e">
        <f t="shared" si="3"/>
        <v>#REF!</v>
      </c>
    </row>
    <row r="40" spans="1:271" s="77" customFormat="1" ht="25.5">
      <c r="A40" s="78">
        <v>24</v>
      </c>
      <c r="B40" s="79">
        <v>106</v>
      </c>
      <c r="C40" s="80" t="s">
        <v>58</v>
      </c>
      <c r="D40" s="80"/>
      <c r="E40" s="81"/>
      <c r="F40" s="82"/>
      <c r="G40" s="13"/>
      <c r="H40" s="10"/>
      <c r="I40" s="7"/>
      <c r="J40" s="8">
        <f t="shared" si="2"/>
        <v>0</v>
      </c>
      <c r="K40" s="9"/>
      <c r="L40" s="9"/>
      <c r="M40" s="11"/>
      <c r="N40" s="76"/>
      <c r="O40" s="76"/>
      <c r="P40" s="76"/>
      <c r="Q40" s="76"/>
      <c r="R40" s="76"/>
      <c r="S40" s="76"/>
      <c r="T40" s="76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  <c r="AH40" s="76"/>
      <c r="AI40" s="76"/>
      <c r="AJ40" s="76"/>
      <c r="AK40" s="76"/>
      <c r="AL40" s="76"/>
      <c r="AM40" s="76"/>
      <c r="AN40" s="76"/>
      <c r="AO40" s="76"/>
      <c r="AP40" s="76"/>
      <c r="AQ40" s="76"/>
      <c r="AR40" s="76"/>
      <c r="AS40" s="76"/>
      <c r="AT40" s="76"/>
      <c r="AU40" s="76"/>
      <c r="AV40" s="76"/>
      <c r="AW40" s="76"/>
      <c r="AX40" s="76"/>
      <c r="AY40" s="76"/>
      <c r="AZ40" s="76"/>
      <c r="BA40" s="76"/>
      <c r="BB40" s="76"/>
      <c r="BC40" s="76"/>
      <c r="BD40" s="76"/>
      <c r="BE40" s="76"/>
      <c r="BF40" s="76"/>
      <c r="BG40" s="76"/>
      <c r="BH40" s="76"/>
      <c r="BI40" s="76"/>
      <c r="BJ40" s="76"/>
      <c r="BK40" s="76"/>
      <c r="BL40" s="76"/>
      <c r="BM40" s="76"/>
      <c r="BN40" s="76"/>
      <c r="BO40" s="76"/>
      <c r="BP40" s="76"/>
      <c r="BQ40" s="76"/>
      <c r="BR40" s="76"/>
      <c r="BS40" s="76"/>
      <c r="BT40" s="76"/>
      <c r="BU40" s="76"/>
      <c r="BV40" s="76"/>
      <c r="BW40" s="76"/>
      <c r="BX40" s="76"/>
      <c r="BY40" s="76"/>
      <c r="BZ40" s="76"/>
      <c r="CA40" s="76"/>
      <c r="CB40" s="76"/>
      <c r="CC40" s="76"/>
      <c r="CD40" s="76"/>
      <c r="CE40" s="76"/>
      <c r="CF40" s="76"/>
      <c r="CG40" s="76"/>
      <c r="CH40" s="76"/>
      <c r="CI40" s="76"/>
      <c r="CJ40" s="76"/>
      <c r="CK40" s="76"/>
      <c r="CL40" s="76"/>
      <c r="CM40" s="76"/>
      <c r="CN40" s="76"/>
      <c r="CO40" s="76"/>
      <c r="CP40" s="76"/>
      <c r="CQ40" s="76"/>
      <c r="CR40" s="76"/>
      <c r="CS40" s="76"/>
      <c r="CT40" s="76"/>
      <c r="CU40" s="76"/>
      <c r="CV40" s="76"/>
      <c r="CW40" s="76"/>
      <c r="CX40" s="76"/>
      <c r="CY40" s="76"/>
      <c r="CZ40" s="76"/>
      <c r="DA40" s="76"/>
      <c r="DB40" s="76"/>
      <c r="DC40" s="76"/>
      <c r="DD40" s="76"/>
      <c r="DE40" s="76"/>
      <c r="DF40" s="76"/>
      <c r="DG40" s="76"/>
      <c r="DH40" s="76"/>
      <c r="DI40" s="76"/>
      <c r="DJ40" s="76"/>
      <c r="DK40" s="76"/>
      <c r="DL40" s="76"/>
      <c r="DM40" s="76"/>
      <c r="DN40" s="76"/>
      <c r="DO40" s="76"/>
      <c r="DP40" s="76"/>
      <c r="DQ40" s="76"/>
      <c r="DR40" s="76"/>
      <c r="DS40" s="76"/>
      <c r="DT40" s="76"/>
      <c r="DU40" s="76"/>
      <c r="DV40" s="76"/>
      <c r="DW40" s="76"/>
      <c r="DX40" s="76"/>
      <c r="DY40" s="76"/>
      <c r="DZ40" s="76"/>
      <c r="EA40" s="76"/>
      <c r="EB40" s="76"/>
      <c r="EC40" s="76"/>
      <c r="ED40" s="76"/>
      <c r="EE40" s="76"/>
      <c r="EF40" s="76"/>
      <c r="EG40" s="76"/>
      <c r="EH40" s="76"/>
      <c r="EI40" s="76"/>
      <c r="EJ40" s="76"/>
      <c r="EK40" s="76"/>
      <c r="EL40" s="76"/>
      <c r="EM40" s="76"/>
      <c r="EN40" s="76"/>
      <c r="EO40" s="76"/>
      <c r="EP40" s="76"/>
      <c r="EQ40" s="76"/>
      <c r="ER40" s="76"/>
      <c r="ES40" s="76"/>
      <c r="ET40" s="76"/>
      <c r="EU40" s="76"/>
      <c r="EV40" s="76"/>
      <c r="EW40" s="76"/>
      <c r="EX40" s="76"/>
      <c r="EY40" s="76"/>
      <c r="EZ40" s="76"/>
      <c r="FA40" s="76"/>
      <c r="FB40" s="76"/>
      <c r="FC40" s="76"/>
      <c r="FD40" s="76"/>
      <c r="FE40" s="76"/>
      <c r="FF40" s="76"/>
      <c r="FG40" s="76"/>
      <c r="FH40" s="76"/>
      <c r="FI40" s="76"/>
      <c r="FJ40" s="76"/>
      <c r="FK40" s="76"/>
      <c r="FL40" s="76"/>
      <c r="FM40" s="76"/>
      <c r="FN40" s="76"/>
      <c r="FO40" s="76"/>
      <c r="FP40" s="76"/>
      <c r="FQ40" s="76"/>
      <c r="FR40" s="76"/>
      <c r="FS40" s="76"/>
      <c r="FT40" s="76"/>
      <c r="FU40" s="76"/>
      <c r="FV40" s="76"/>
      <c r="FW40" s="76"/>
      <c r="FX40" s="76"/>
      <c r="FY40" s="76"/>
      <c r="FZ40" s="76"/>
      <c r="GA40" s="76"/>
      <c r="GB40" s="76"/>
      <c r="GC40" s="76"/>
      <c r="GD40" s="76"/>
      <c r="GE40" s="76"/>
      <c r="GF40" s="76"/>
      <c r="GG40" s="76"/>
      <c r="GH40" s="76"/>
      <c r="GI40" s="76"/>
      <c r="GJ40" s="76"/>
      <c r="GK40" s="76"/>
      <c r="GL40" s="76"/>
      <c r="GM40" s="76"/>
      <c r="GN40" s="76"/>
      <c r="GO40" s="76"/>
      <c r="GP40" s="76"/>
      <c r="GQ40" s="76"/>
      <c r="GR40" s="76"/>
      <c r="GS40" s="76"/>
      <c r="GT40" s="76"/>
      <c r="GU40" s="76"/>
      <c r="GV40" s="76"/>
      <c r="GW40" s="76"/>
      <c r="GX40" s="76"/>
      <c r="GY40" s="76"/>
      <c r="GZ40" s="76"/>
      <c r="HA40" s="76"/>
      <c r="HB40" s="76"/>
      <c r="HC40" s="76"/>
      <c r="HD40" s="76"/>
      <c r="HE40" s="76"/>
      <c r="HF40" s="76"/>
      <c r="HG40" s="76"/>
      <c r="HH40" s="76"/>
      <c r="HI40" s="76"/>
      <c r="HJ40" s="76"/>
      <c r="HK40" s="76"/>
      <c r="HL40" s="76"/>
      <c r="HM40" s="76"/>
      <c r="HN40" s="76"/>
      <c r="HO40" s="76"/>
      <c r="HP40" s="76"/>
      <c r="HQ40" s="76"/>
      <c r="HR40" s="76"/>
      <c r="HS40" s="76"/>
      <c r="HT40" s="76"/>
      <c r="HU40" s="76"/>
      <c r="HV40" s="76"/>
      <c r="HW40" s="76"/>
      <c r="HX40" s="76"/>
      <c r="HY40" s="76"/>
      <c r="HZ40" s="76"/>
      <c r="IA40" s="76"/>
      <c r="IB40" s="76"/>
      <c r="IC40" s="76"/>
      <c r="ID40" s="76"/>
      <c r="IE40" s="76"/>
      <c r="IF40" s="76"/>
      <c r="IG40" s="76"/>
      <c r="IH40" s="76"/>
      <c r="II40" s="76"/>
      <c r="IJ40" s="76"/>
      <c r="IK40" s="76"/>
      <c r="IL40" s="76"/>
      <c r="IM40" s="76"/>
      <c r="IN40" s="76"/>
      <c r="IO40" s="76"/>
      <c r="IP40" s="76"/>
      <c r="IQ40" s="76"/>
      <c r="IR40" s="76"/>
      <c r="IS40" s="76"/>
      <c r="IT40" s="76"/>
      <c r="IU40" s="76"/>
      <c r="IV40" s="76"/>
      <c r="IW40" s="76"/>
      <c r="IX40" s="76"/>
      <c r="IY40" s="76"/>
      <c r="IZ40" s="76"/>
      <c r="JA40" s="76"/>
      <c r="JB40" s="76"/>
      <c r="JC40" s="76"/>
      <c r="JD40" s="76"/>
      <c r="JE40" s="76"/>
      <c r="JF40" s="76"/>
      <c r="JG40" s="76"/>
      <c r="JH40" s="76"/>
      <c r="JI40" s="76"/>
      <c r="JJ40" s="76"/>
      <c r="JK40" s="76"/>
    </row>
    <row r="41" spans="1:271" s="77" customFormat="1">
      <c r="A41" s="49">
        <v>25</v>
      </c>
      <c r="B41" s="50"/>
      <c r="C41" s="51" t="s">
        <v>65</v>
      </c>
      <c r="D41" s="51"/>
      <c r="E41" s="52" t="s">
        <v>33</v>
      </c>
      <c r="F41" s="53"/>
      <c r="G41" s="14" t="e">
        <f>#REF!</f>
        <v>#REF!</v>
      </c>
      <c r="H41" s="12"/>
      <c r="I41" s="4"/>
      <c r="J41" s="5">
        <f t="shared" si="2"/>
        <v>0</v>
      </c>
      <c r="K41" s="5"/>
      <c r="L41" s="5" t="e">
        <f>I41*G41</f>
        <v>#REF!</v>
      </c>
      <c r="M41" s="6" t="e">
        <f t="shared" ref="M41:M49" si="4">K41+L41</f>
        <v>#REF!</v>
      </c>
      <c r="N41" s="76"/>
      <c r="O41" s="76"/>
      <c r="P41" s="76"/>
      <c r="Q41" s="76"/>
      <c r="R41" s="76"/>
      <c r="S41" s="76"/>
      <c r="T41" s="76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  <c r="AH41" s="76"/>
      <c r="AI41" s="76"/>
      <c r="AJ41" s="76"/>
      <c r="AK41" s="76"/>
      <c r="AL41" s="76"/>
      <c r="AM41" s="76"/>
      <c r="AN41" s="76"/>
      <c r="AO41" s="76"/>
      <c r="AP41" s="76"/>
      <c r="AQ41" s="76"/>
      <c r="AR41" s="76"/>
      <c r="AS41" s="76"/>
      <c r="AT41" s="76"/>
      <c r="AU41" s="76"/>
      <c r="AV41" s="76"/>
      <c r="AW41" s="76"/>
      <c r="AX41" s="76"/>
      <c r="AY41" s="76"/>
      <c r="AZ41" s="76"/>
      <c r="BA41" s="76"/>
      <c r="BB41" s="76"/>
      <c r="BC41" s="76"/>
      <c r="BD41" s="76"/>
      <c r="BE41" s="76"/>
      <c r="BF41" s="76"/>
      <c r="BG41" s="76"/>
      <c r="BH41" s="76"/>
      <c r="BI41" s="76"/>
      <c r="BJ41" s="76"/>
      <c r="BK41" s="76"/>
      <c r="BL41" s="76"/>
      <c r="BM41" s="76"/>
      <c r="BN41" s="76"/>
      <c r="BO41" s="76"/>
      <c r="BP41" s="76"/>
      <c r="BQ41" s="76"/>
      <c r="BR41" s="76"/>
      <c r="BS41" s="76"/>
      <c r="BT41" s="76"/>
      <c r="BU41" s="76"/>
      <c r="BV41" s="76"/>
      <c r="BW41" s="76"/>
      <c r="BX41" s="76"/>
      <c r="BY41" s="76"/>
      <c r="BZ41" s="76"/>
      <c r="CA41" s="76"/>
      <c r="CB41" s="76"/>
      <c r="CC41" s="76"/>
      <c r="CD41" s="76"/>
      <c r="CE41" s="76"/>
      <c r="CF41" s="76"/>
      <c r="CG41" s="76"/>
      <c r="CH41" s="76"/>
      <c r="CI41" s="76"/>
      <c r="CJ41" s="76"/>
      <c r="CK41" s="76"/>
      <c r="CL41" s="76"/>
      <c r="CM41" s="76"/>
      <c r="CN41" s="76"/>
      <c r="CO41" s="76"/>
      <c r="CP41" s="76"/>
      <c r="CQ41" s="76"/>
      <c r="CR41" s="76"/>
      <c r="CS41" s="76"/>
      <c r="CT41" s="76"/>
      <c r="CU41" s="76"/>
      <c r="CV41" s="76"/>
      <c r="CW41" s="76"/>
      <c r="CX41" s="76"/>
      <c r="CY41" s="76"/>
      <c r="CZ41" s="76"/>
      <c r="DA41" s="76"/>
      <c r="DB41" s="76"/>
      <c r="DC41" s="76"/>
      <c r="DD41" s="76"/>
      <c r="DE41" s="76"/>
      <c r="DF41" s="76"/>
      <c r="DG41" s="76"/>
      <c r="DH41" s="76"/>
      <c r="DI41" s="76"/>
      <c r="DJ41" s="76"/>
      <c r="DK41" s="76"/>
      <c r="DL41" s="76"/>
      <c r="DM41" s="76"/>
      <c r="DN41" s="76"/>
      <c r="DO41" s="76"/>
      <c r="DP41" s="76"/>
      <c r="DQ41" s="76"/>
      <c r="DR41" s="76"/>
      <c r="DS41" s="76"/>
      <c r="DT41" s="76"/>
      <c r="DU41" s="76"/>
      <c r="DV41" s="76"/>
      <c r="DW41" s="76"/>
      <c r="DX41" s="76"/>
      <c r="DY41" s="76"/>
      <c r="DZ41" s="76"/>
      <c r="EA41" s="76"/>
      <c r="EB41" s="76"/>
      <c r="EC41" s="76"/>
      <c r="ED41" s="76"/>
      <c r="EE41" s="76"/>
      <c r="EF41" s="76"/>
      <c r="EG41" s="76"/>
      <c r="EH41" s="76"/>
      <c r="EI41" s="76"/>
      <c r="EJ41" s="76"/>
      <c r="EK41" s="76"/>
      <c r="EL41" s="76"/>
      <c r="EM41" s="76"/>
      <c r="EN41" s="76"/>
      <c r="EO41" s="76"/>
      <c r="EP41" s="76"/>
      <c r="EQ41" s="76"/>
      <c r="ER41" s="76"/>
      <c r="ES41" s="76"/>
      <c r="ET41" s="76"/>
      <c r="EU41" s="76"/>
      <c r="EV41" s="76"/>
      <c r="EW41" s="76"/>
      <c r="EX41" s="76"/>
      <c r="EY41" s="76"/>
      <c r="EZ41" s="76"/>
      <c r="FA41" s="76"/>
      <c r="FB41" s="76"/>
      <c r="FC41" s="76"/>
      <c r="FD41" s="76"/>
      <c r="FE41" s="76"/>
      <c r="FF41" s="76"/>
      <c r="FG41" s="76"/>
      <c r="FH41" s="76"/>
      <c r="FI41" s="76"/>
      <c r="FJ41" s="76"/>
      <c r="FK41" s="76"/>
      <c r="FL41" s="76"/>
      <c r="FM41" s="76"/>
      <c r="FN41" s="76"/>
      <c r="FO41" s="76"/>
      <c r="FP41" s="76"/>
      <c r="FQ41" s="76"/>
      <c r="FR41" s="76"/>
      <c r="FS41" s="76"/>
      <c r="FT41" s="76"/>
      <c r="FU41" s="76"/>
      <c r="FV41" s="76"/>
      <c r="FW41" s="76"/>
      <c r="FX41" s="76"/>
      <c r="FY41" s="76"/>
      <c r="FZ41" s="76"/>
      <c r="GA41" s="76"/>
      <c r="GB41" s="76"/>
      <c r="GC41" s="76"/>
      <c r="GD41" s="76"/>
      <c r="GE41" s="76"/>
      <c r="GF41" s="76"/>
      <c r="GG41" s="76"/>
      <c r="GH41" s="76"/>
      <c r="GI41" s="76"/>
      <c r="GJ41" s="76"/>
      <c r="GK41" s="76"/>
      <c r="GL41" s="76"/>
      <c r="GM41" s="76"/>
      <c r="GN41" s="76"/>
      <c r="GO41" s="76"/>
      <c r="GP41" s="76"/>
      <c r="GQ41" s="76"/>
      <c r="GR41" s="76"/>
      <c r="GS41" s="76"/>
      <c r="GT41" s="76"/>
      <c r="GU41" s="76"/>
      <c r="GV41" s="76"/>
      <c r="GW41" s="76"/>
      <c r="GX41" s="76"/>
      <c r="GY41" s="76"/>
      <c r="GZ41" s="76"/>
      <c r="HA41" s="76"/>
      <c r="HB41" s="76"/>
      <c r="HC41" s="76"/>
      <c r="HD41" s="76"/>
      <c r="HE41" s="76"/>
      <c r="HF41" s="76"/>
      <c r="HG41" s="76"/>
      <c r="HH41" s="76"/>
      <c r="HI41" s="76"/>
      <c r="HJ41" s="76"/>
      <c r="HK41" s="76"/>
      <c r="HL41" s="76"/>
      <c r="HM41" s="76"/>
      <c r="HN41" s="76"/>
      <c r="HO41" s="76"/>
      <c r="HP41" s="76"/>
      <c r="HQ41" s="76"/>
      <c r="HR41" s="76"/>
      <c r="HS41" s="76"/>
      <c r="HT41" s="76"/>
      <c r="HU41" s="76"/>
      <c r="HV41" s="76"/>
      <c r="HW41" s="76"/>
      <c r="HX41" s="76"/>
      <c r="HY41" s="76"/>
      <c r="HZ41" s="76"/>
      <c r="IA41" s="76"/>
      <c r="IB41" s="76"/>
      <c r="IC41" s="76"/>
      <c r="ID41" s="76"/>
      <c r="IE41" s="76"/>
      <c r="IF41" s="76"/>
      <c r="IG41" s="76"/>
      <c r="IH41" s="76"/>
      <c r="II41" s="76"/>
      <c r="IJ41" s="76"/>
      <c r="IK41" s="76"/>
      <c r="IL41" s="76"/>
      <c r="IM41" s="76"/>
      <c r="IN41" s="76"/>
      <c r="IO41" s="76"/>
      <c r="IP41" s="76"/>
      <c r="IQ41" s="76"/>
      <c r="IR41" s="76"/>
      <c r="IS41" s="76"/>
      <c r="IT41" s="76"/>
      <c r="IU41" s="76"/>
      <c r="IV41" s="76"/>
      <c r="IW41" s="76"/>
      <c r="IX41" s="76"/>
      <c r="IY41" s="76"/>
      <c r="IZ41" s="76"/>
      <c r="JA41" s="76"/>
      <c r="JB41" s="76"/>
      <c r="JC41" s="76"/>
      <c r="JD41" s="76"/>
      <c r="JE41" s="76"/>
      <c r="JF41" s="76"/>
      <c r="JG41" s="76"/>
      <c r="JH41" s="76"/>
      <c r="JI41" s="76"/>
      <c r="JJ41" s="76"/>
      <c r="JK41" s="76"/>
    </row>
    <row r="42" spans="1:271" s="77" customFormat="1" ht="25.5">
      <c r="A42" s="54">
        <v>26</v>
      </c>
      <c r="B42" s="55"/>
      <c r="C42" s="83" t="s">
        <v>66</v>
      </c>
      <c r="D42" s="57" t="s">
        <v>57</v>
      </c>
      <c r="E42" s="58" t="s">
        <v>36</v>
      </c>
      <c r="F42" s="86">
        <v>1.02</v>
      </c>
      <c r="G42" s="15" t="e">
        <f>G41*0.08*F42</f>
        <v>#REF!</v>
      </c>
      <c r="H42" s="26"/>
      <c r="I42" s="27"/>
      <c r="J42" s="28">
        <f t="shared" si="2"/>
        <v>0</v>
      </c>
      <c r="K42" s="28" t="e">
        <f>H42*G42</f>
        <v>#REF!</v>
      </c>
      <c r="L42" s="28"/>
      <c r="M42" s="29" t="e">
        <f t="shared" si="4"/>
        <v>#REF!</v>
      </c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  <c r="AH42" s="76"/>
      <c r="AI42" s="76"/>
      <c r="AJ42" s="76"/>
      <c r="AK42" s="76"/>
      <c r="AL42" s="76"/>
      <c r="AM42" s="76"/>
      <c r="AN42" s="76"/>
      <c r="AO42" s="76"/>
      <c r="AP42" s="76"/>
      <c r="AQ42" s="76"/>
      <c r="AR42" s="76"/>
      <c r="AS42" s="76"/>
      <c r="AT42" s="76"/>
      <c r="AU42" s="76"/>
      <c r="AV42" s="76"/>
      <c r="AW42" s="76"/>
      <c r="AX42" s="76"/>
      <c r="AY42" s="76"/>
      <c r="AZ42" s="76"/>
      <c r="BA42" s="76"/>
      <c r="BB42" s="76"/>
      <c r="BC42" s="76"/>
      <c r="BD42" s="76"/>
      <c r="BE42" s="76"/>
      <c r="BF42" s="76"/>
      <c r="BG42" s="76"/>
      <c r="BH42" s="76"/>
      <c r="BI42" s="76"/>
      <c r="BJ42" s="76"/>
      <c r="BK42" s="76"/>
      <c r="BL42" s="76"/>
      <c r="BM42" s="76"/>
      <c r="BN42" s="76"/>
      <c r="BO42" s="76"/>
      <c r="BP42" s="76"/>
      <c r="BQ42" s="76"/>
      <c r="BR42" s="76"/>
      <c r="BS42" s="76"/>
      <c r="BT42" s="76"/>
      <c r="BU42" s="76"/>
      <c r="BV42" s="76"/>
      <c r="BW42" s="76"/>
      <c r="BX42" s="76"/>
      <c r="BY42" s="76"/>
      <c r="BZ42" s="76"/>
      <c r="CA42" s="76"/>
      <c r="CB42" s="76"/>
      <c r="CC42" s="76"/>
      <c r="CD42" s="76"/>
      <c r="CE42" s="76"/>
      <c r="CF42" s="76"/>
      <c r="CG42" s="76"/>
      <c r="CH42" s="76"/>
      <c r="CI42" s="76"/>
      <c r="CJ42" s="76"/>
      <c r="CK42" s="76"/>
      <c r="CL42" s="76"/>
      <c r="CM42" s="76"/>
      <c r="CN42" s="76"/>
      <c r="CO42" s="76"/>
      <c r="CP42" s="76"/>
      <c r="CQ42" s="76"/>
      <c r="CR42" s="76"/>
      <c r="CS42" s="76"/>
      <c r="CT42" s="76"/>
      <c r="CU42" s="76"/>
      <c r="CV42" s="76"/>
      <c r="CW42" s="76"/>
      <c r="CX42" s="76"/>
      <c r="CY42" s="76"/>
      <c r="CZ42" s="76"/>
      <c r="DA42" s="76"/>
      <c r="DB42" s="76"/>
      <c r="DC42" s="76"/>
      <c r="DD42" s="76"/>
      <c r="DE42" s="76"/>
      <c r="DF42" s="76"/>
      <c r="DG42" s="76"/>
      <c r="DH42" s="76"/>
      <c r="DI42" s="76"/>
      <c r="DJ42" s="76"/>
      <c r="DK42" s="76"/>
      <c r="DL42" s="76"/>
      <c r="DM42" s="76"/>
      <c r="DN42" s="76"/>
      <c r="DO42" s="76"/>
      <c r="DP42" s="76"/>
      <c r="DQ42" s="76"/>
      <c r="DR42" s="76"/>
      <c r="DS42" s="76"/>
      <c r="DT42" s="76"/>
      <c r="DU42" s="76"/>
      <c r="DV42" s="76"/>
      <c r="DW42" s="76"/>
      <c r="DX42" s="76"/>
      <c r="DY42" s="76"/>
      <c r="DZ42" s="76"/>
      <c r="EA42" s="76"/>
      <c r="EB42" s="76"/>
      <c r="EC42" s="76"/>
      <c r="ED42" s="76"/>
      <c r="EE42" s="76"/>
      <c r="EF42" s="76"/>
      <c r="EG42" s="76"/>
      <c r="EH42" s="76"/>
      <c r="EI42" s="76"/>
      <c r="EJ42" s="76"/>
      <c r="EK42" s="76"/>
      <c r="EL42" s="76"/>
      <c r="EM42" s="76"/>
      <c r="EN42" s="76"/>
      <c r="EO42" s="76"/>
      <c r="EP42" s="76"/>
      <c r="EQ42" s="76"/>
      <c r="ER42" s="76"/>
      <c r="ES42" s="76"/>
      <c r="ET42" s="76"/>
      <c r="EU42" s="76"/>
      <c r="EV42" s="76"/>
      <c r="EW42" s="76"/>
      <c r="EX42" s="76"/>
      <c r="EY42" s="76"/>
      <c r="EZ42" s="76"/>
      <c r="FA42" s="76"/>
      <c r="FB42" s="76"/>
      <c r="FC42" s="76"/>
      <c r="FD42" s="76"/>
      <c r="FE42" s="76"/>
      <c r="FF42" s="76"/>
      <c r="FG42" s="76"/>
      <c r="FH42" s="76"/>
      <c r="FI42" s="76"/>
      <c r="FJ42" s="76"/>
      <c r="FK42" s="76"/>
      <c r="FL42" s="76"/>
      <c r="FM42" s="76"/>
      <c r="FN42" s="76"/>
      <c r="FO42" s="76"/>
      <c r="FP42" s="76"/>
      <c r="FQ42" s="76"/>
      <c r="FR42" s="76"/>
      <c r="FS42" s="76"/>
      <c r="FT42" s="76"/>
      <c r="FU42" s="76"/>
      <c r="FV42" s="76"/>
      <c r="FW42" s="76"/>
      <c r="FX42" s="76"/>
      <c r="FY42" s="76"/>
      <c r="FZ42" s="76"/>
      <c r="GA42" s="76"/>
      <c r="GB42" s="76"/>
      <c r="GC42" s="76"/>
      <c r="GD42" s="76"/>
      <c r="GE42" s="76"/>
      <c r="GF42" s="76"/>
      <c r="GG42" s="76"/>
      <c r="GH42" s="76"/>
      <c r="GI42" s="76"/>
      <c r="GJ42" s="76"/>
      <c r="GK42" s="76"/>
      <c r="GL42" s="76"/>
      <c r="GM42" s="76"/>
      <c r="GN42" s="76"/>
      <c r="GO42" s="76"/>
      <c r="GP42" s="76"/>
      <c r="GQ42" s="76"/>
      <c r="GR42" s="76"/>
      <c r="GS42" s="76"/>
      <c r="GT42" s="76"/>
      <c r="GU42" s="76"/>
      <c r="GV42" s="76"/>
      <c r="GW42" s="76"/>
      <c r="GX42" s="76"/>
      <c r="GY42" s="76"/>
      <c r="GZ42" s="76"/>
      <c r="HA42" s="76"/>
      <c r="HB42" s="76"/>
      <c r="HC42" s="76"/>
      <c r="HD42" s="76"/>
      <c r="HE42" s="76"/>
      <c r="HF42" s="76"/>
      <c r="HG42" s="76"/>
      <c r="HH42" s="76"/>
      <c r="HI42" s="76"/>
      <c r="HJ42" s="76"/>
      <c r="HK42" s="76"/>
      <c r="HL42" s="76"/>
      <c r="HM42" s="76"/>
      <c r="HN42" s="76"/>
      <c r="HO42" s="76"/>
      <c r="HP42" s="76"/>
      <c r="HQ42" s="76"/>
      <c r="HR42" s="76"/>
      <c r="HS42" s="76"/>
      <c r="HT42" s="76"/>
      <c r="HU42" s="76"/>
      <c r="HV42" s="76"/>
      <c r="HW42" s="76"/>
      <c r="HX42" s="76"/>
      <c r="HY42" s="76"/>
      <c r="HZ42" s="76"/>
      <c r="IA42" s="76"/>
      <c r="IB42" s="76"/>
      <c r="IC42" s="76"/>
      <c r="ID42" s="76"/>
      <c r="IE42" s="76"/>
      <c r="IF42" s="76"/>
      <c r="IG42" s="76"/>
      <c r="IH42" s="76"/>
      <c r="II42" s="76"/>
      <c r="IJ42" s="76"/>
      <c r="IK42" s="76"/>
      <c r="IL42" s="76"/>
      <c r="IM42" s="76"/>
      <c r="IN42" s="76"/>
      <c r="IO42" s="76"/>
      <c r="IP42" s="76"/>
      <c r="IQ42" s="76"/>
      <c r="IR42" s="76"/>
      <c r="IS42" s="76"/>
      <c r="IT42" s="76"/>
      <c r="IU42" s="76"/>
      <c r="IV42" s="76"/>
      <c r="IW42" s="76"/>
      <c r="IX42" s="76"/>
      <c r="IY42" s="76"/>
      <c r="IZ42" s="76"/>
      <c r="JA42" s="76"/>
      <c r="JB42" s="76"/>
      <c r="JC42" s="76"/>
      <c r="JD42" s="76"/>
      <c r="JE42" s="76"/>
      <c r="JF42" s="76"/>
      <c r="JG42" s="76"/>
      <c r="JH42" s="76"/>
      <c r="JI42" s="76"/>
      <c r="JJ42" s="76"/>
      <c r="JK42" s="76"/>
    </row>
    <row r="43" spans="1:271" s="77" customFormat="1">
      <c r="A43" s="49">
        <v>25</v>
      </c>
      <c r="B43" s="50"/>
      <c r="C43" s="51" t="s">
        <v>67</v>
      </c>
      <c r="D43" s="51"/>
      <c r="E43" s="52" t="s">
        <v>33</v>
      </c>
      <c r="F43" s="53"/>
      <c r="G43" s="14" t="e">
        <f>G41</f>
        <v>#REF!</v>
      </c>
      <c r="H43" s="12"/>
      <c r="I43" s="4"/>
      <c r="J43" s="5">
        <f t="shared" si="2"/>
        <v>0</v>
      </c>
      <c r="K43" s="5"/>
      <c r="L43" s="5" t="e">
        <f>I43*G43</f>
        <v>#REF!</v>
      </c>
      <c r="M43" s="6" t="e">
        <f t="shared" si="4"/>
        <v>#REF!</v>
      </c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  <c r="AH43" s="76"/>
      <c r="AI43" s="76"/>
      <c r="AJ43" s="76"/>
      <c r="AK43" s="76"/>
      <c r="AL43" s="76"/>
      <c r="AM43" s="76"/>
      <c r="AN43" s="76"/>
      <c r="AO43" s="76"/>
      <c r="AP43" s="76"/>
      <c r="AQ43" s="76"/>
      <c r="AR43" s="76"/>
      <c r="AS43" s="76"/>
      <c r="AT43" s="76"/>
      <c r="AU43" s="76"/>
      <c r="AV43" s="76"/>
      <c r="AW43" s="76"/>
      <c r="AX43" s="76"/>
      <c r="AY43" s="76"/>
      <c r="AZ43" s="76"/>
      <c r="BA43" s="76"/>
      <c r="BB43" s="76"/>
      <c r="BC43" s="76"/>
      <c r="BD43" s="76"/>
      <c r="BE43" s="76"/>
      <c r="BF43" s="76"/>
      <c r="BG43" s="76"/>
      <c r="BH43" s="76"/>
      <c r="BI43" s="76"/>
      <c r="BJ43" s="76"/>
      <c r="BK43" s="76"/>
      <c r="BL43" s="76"/>
      <c r="BM43" s="76"/>
      <c r="BN43" s="76"/>
      <c r="BO43" s="76"/>
      <c r="BP43" s="76"/>
      <c r="BQ43" s="76"/>
      <c r="BR43" s="76"/>
      <c r="BS43" s="76"/>
      <c r="BT43" s="76"/>
      <c r="BU43" s="76"/>
      <c r="BV43" s="76"/>
      <c r="BW43" s="76"/>
      <c r="BX43" s="76"/>
      <c r="BY43" s="76"/>
      <c r="BZ43" s="76"/>
      <c r="CA43" s="76"/>
      <c r="CB43" s="76"/>
      <c r="CC43" s="76"/>
      <c r="CD43" s="76"/>
      <c r="CE43" s="76"/>
      <c r="CF43" s="76"/>
      <c r="CG43" s="76"/>
      <c r="CH43" s="76"/>
      <c r="CI43" s="76"/>
      <c r="CJ43" s="76"/>
      <c r="CK43" s="76"/>
      <c r="CL43" s="76"/>
      <c r="CM43" s="76"/>
      <c r="CN43" s="76"/>
      <c r="CO43" s="76"/>
      <c r="CP43" s="76"/>
      <c r="CQ43" s="76"/>
      <c r="CR43" s="76"/>
      <c r="CS43" s="76"/>
      <c r="CT43" s="76"/>
      <c r="CU43" s="76"/>
      <c r="CV43" s="76"/>
      <c r="CW43" s="76"/>
      <c r="CX43" s="76"/>
      <c r="CY43" s="76"/>
      <c r="CZ43" s="76"/>
      <c r="DA43" s="76"/>
      <c r="DB43" s="76"/>
      <c r="DC43" s="76"/>
      <c r="DD43" s="76"/>
      <c r="DE43" s="76"/>
      <c r="DF43" s="76"/>
      <c r="DG43" s="76"/>
      <c r="DH43" s="76"/>
      <c r="DI43" s="76"/>
      <c r="DJ43" s="76"/>
      <c r="DK43" s="76"/>
      <c r="DL43" s="76"/>
      <c r="DM43" s="76"/>
      <c r="DN43" s="76"/>
      <c r="DO43" s="76"/>
      <c r="DP43" s="76"/>
      <c r="DQ43" s="76"/>
      <c r="DR43" s="76"/>
      <c r="DS43" s="76"/>
      <c r="DT43" s="76"/>
      <c r="DU43" s="76"/>
      <c r="DV43" s="76"/>
      <c r="DW43" s="76"/>
      <c r="DX43" s="76"/>
      <c r="DY43" s="76"/>
      <c r="DZ43" s="76"/>
      <c r="EA43" s="76"/>
      <c r="EB43" s="76"/>
      <c r="EC43" s="76"/>
      <c r="ED43" s="76"/>
      <c r="EE43" s="76"/>
      <c r="EF43" s="76"/>
      <c r="EG43" s="76"/>
      <c r="EH43" s="76"/>
      <c r="EI43" s="76"/>
      <c r="EJ43" s="76"/>
      <c r="EK43" s="76"/>
      <c r="EL43" s="76"/>
      <c r="EM43" s="76"/>
      <c r="EN43" s="76"/>
      <c r="EO43" s="76"/>
      <c r="EP43" s="76"/>
      <c r="EQ43" s="76"/>
      <c r="ER43" s="76"/>
      <c r="ES43" s="76"/>
      <c r="ET43" s="76"/>
      <c r="EU43" s="76"/>
      <c r="EV43" s="76"/>
      <c r="EW43" s="76"/>
      <c r="EX43" s="76"/>
      <c r="EY43" s="76"/>
      <c r="EZ43" s="76"/>
      <c r="FA43" s="76"/>
      <c r="FB43" s="76"/>
      <c r="FC43" s="76"/>
      <c r="FD43" s="76"/>
      <c r="FE43" s="76"/>
      <c r="FF43" s="76"/>
      <c r="FG43" s="76"/>
      <c r="FH43" s="76"/>
      <c r="FI43" s="76"/>
      <c r="FJ43" s="76"/>
      <c r="FK43" s="76"/>
      <c r="FL43" s="76"/>
      <c r="FM43" s="76"/>
      <c r="FN43" s="76"/>
      <c r="FO43" s="76"/>
      <c r="FP43" s="76"/>
      <c r="FQ43" s="76"/>
      <c r="FR43" s="76"/>
      <c r="FS43" s="76"/>
      <c r="FT43" s="76"/>
      <c r="FU43" s="76"/>
      <c r="FV43" s="76"/>
      <c r="FW43" s="76"/>
      <c r="FX43" s="76"/>
      <c r="FY43" s="76"/>
      <c r="FZ43" s="76"/>
      <c r="GA43" s="76"/>
      <c r="GB43" s="76"/>
      <c r="GC43" s="76"/>
      <c r="GD43" s="76"/>
      <c r="GE43" s="76"/>
      <c r="GF43" s="76"/>
      <c r="GG43" s="76"/>
      <c r="GH43" s="76"/>
      <c r="GI43" s="76"/>
      <c r="GJ43" s="76"/>
      <c r="GK43" s="76"/>
      <c r="GL43" s="76"/>
      <c r="GM43" s="76"/>
      <c r="GN43" s="76"/>
      <c r="GO43" s="76"/>
      <c r="GP43" s="76"/>
      <c r="GQ43" s="76"/>
      <c r="GR43" s="76"/>
      <c r="GS43" s="76"/>
      <c r="GT43" s="76"/>
      <c r="GU43" s="76"/>
      <c r="GV43" s="76"/>
      <c r="GW43" s="76"/>
      <c r="GX43" s="76"/>
      <c r="GY43" s="76"/>
      <c r="GZ43" s="76"/>
      <c r="HA43" s="76"/>
      <c r="HB43" s="76"/>
      <c r="HC43" s="76"/>
      <c r="HD43" s="76"/>
      <c r="HE43" s="76"/>
      <c r="HF43" s="76"/>
      <c r="HG43" s="76"/>
      <c r="HH43" s="76"/>
      <c r="HI43" s="76"/>
      <c r="HJ43" s="76"/>
      <c r="HK43" s="76"/>
      <c r="HL43" s="76"/>
      <c r="HM43" s="76"/>
      <c r="HN43" s="76"/>
      <c r="HO43" s="76"/>
      <c r="HP43" s="76"/>
      <c r="HQ43" s="76"/>
      <c r="HR43" s="76"/>
      <c r="HS43" s="76"/>
      <c r="HT43" s="76"/>
      <c r="HU43" s="76"/>
      <c r="HV43" s="76"/>
      <c r="HW43" s="76"/>
      <c r="HX43" s="76"/>
      <c r="HY43" s="76"/>
      <c r="HZ43" s="76"/>
      <c r="IA43" s="76"/>
      <c r="IB43" s="76"/>
      <c r="IC43" s="76"/>
      <c r="ID43" s="76"/>
      <c r="IE43" s="76"/>
      <c r="IF43" s="76"/>
      <c r="IG43" s="76"/>
      <c r="IH43" s="76"/>
      <c r="II43" s="76"/>
      <c r="IJ43" s="76"/>
      <c r="IK43" s="76"/>
      <c r="IL43" s="76"/>
      <c r="IM43" s="76"/>
      <c r="IN43" s="76"/>
      <c r="IO43" s="76"/>
      <c r="IP43" s="76"/>
      <c r="IQ43" s="76"/>
      <c r="IR43" s="76"/>
      <c r="IS43" s="76"/>
      <c r="IT43" s="76"/>
      <c r="IU43" s="76"/>
      <c r="IV43" s="76"/>
      <c r="IW43" s="76"/>
      <c r="IX43" s="76"/>
      <c r="IY43" s="76"/>
      <c r="IZ43" s="76"/>
      <c r="JA43" s="76"/>
      <c r="JB43" s="76"/>
      <c r="JC43" s="76"/>
      <c r="JD43" s="76"/>
      <c r="JE43" s="76"/>
      <c r="JF43" s="76"/>
      <c r="JG43" s="76"/>
      <c r="JH43" s="76"/>
      <c r="JI43" s="76"/>
      <c r="JJ43" s="76"/>
      <c r="JK43" s="76"/>
    </row>
    <row r="44" spans="1:271" s="77" customFormat="1" ht="25.5">
      <c r="A44" s="54">
        <v>26</v>
      </c>
      <c r="B44" s="55"/>
      <c r="C44" s="83" t="s">
        <v>68</v>
      </c>
      <c r="D44" s="57" t="s">
        <v>57</v>
      </c>
      <c r="E44" s="58" t="s">
        <v>33</v>
      </c>
      <c r="F44" s="86">
        <v>1.1499999999999999</v>
      </c>
      <c r="G44" s="15" t="e">
        <f>G43*F44</f>
        <v>#REF!</v>
      </c>
      <c r="H44" s="26"/>
      <c r="I44" s="27"/>
      <c r="J44" s="28">
        <f t="shared" si="2"/>
        <v>0</v>
      </c>
      <c r="K44" s="28" t="e">
        <f>H44*G44</f>
        <v>#REF!</v>
      </c>
      <c r="L44" s="28"/>
      <c r="M44" s="29" t="e">
        <f t="shared" si="4"/>
        <v>#REF!</v>
      </c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  <c r="AH44" s="76"/>
      <c r="AI44" s="76"/>
      <c r="AJ44" s="76"/>
      <c r="AK44" s="76"/>
      <c r="AL44" s="76"/>
      <c r="AM44" s="76"/>
      <c r="AN44" s="76"/>
      <c r="AO44" s="76"/>
      <c r="AP44" s="76"/>
      <c r="AQ44" s="76"/>
      <c r="AR44" s="76"/>
      <c r="AS44" s="76"/>
      <c r="AT44" s="76"/>
      <c r="AU44" s="76"/>
      <c r="AV44" s="76"/>
      <c r="AW44" s="76"/>
      <c r="AX44" s="76"/>
      <c r="AY44" s="76"/>
      <c r="AZ44" s="76"/>
      <c r="BA44" s="76"/>
      <c r="BB44" s="76"/>
      <c r="BC44" s="76"/>
      <c r="BD44" s="76"/>
      <c r="BE44" s="76"/>
      <c r="BF44" s="76"/>
      <c r="BG44" s="76"/>
      <c r="BH44" s="76"/>
      <c r="BI44" s="76"/>
      <c r="BJ44" s="76"/>
      <c r="BK44" s="76"/>
      <c r="BL44" s="76"/>
      <c r="BM44" s="76"/>
      <c r="BN44" s="76"/>
      <c r="BO44" s="76"/>
      <c r="BP44" s="76"/>
      <c r="BQ44" s="76"/>
      <c r="BR44" s="76"/>
      <c r="BS44" s="76"/>
      <c r="BT44" s="76"/>
      <c r="BU44" s="76"/>
      <c r="BV44" s="76"/>
      <c r="BW44" s="76"/>
      <c r="BX44" s="76"/>
      <c r="BY44" s="76"/>
      <c r="BZ44" s="76"/>
      <c r="CA44" s="76"/>
      <c r="CB44" s="76"/>
      <c r="CC44" s="76"/>
      <c r="CD44" s="76"/>
      <c r="CE44" s="76"/>
      <c r="CF44" s="76"/>
      <c r="CG44" s="76"/>
      <c r="CH44" s="76"/>
      <c r="CI44" s="76"/>
      <c r="CJ44" s="76"/>
      <c r="CK44" s="76"/>
      <c r="CL44" s="76"/>
      <c r="CM44" s="76"/>
      <c r="CN44" s="76"/>
      <c r="CO44" s="76"/>
      <c r="CP44" s="76"/>
      <c r="CQ44" s="76"/>
      <c r="CR44" s="76"/>
      <c r="CS44" s="76"/>
      <c r="CT44" s="76"/>
      <c r="CU44" s="76"/>
      <c r="CV44" s="76"/>
      <c r="CW44" s="76"/>
      <c r="CX44" s="76"/>
      <c r="CY44" s="76"/>
      <c r="CZ44" s="76"/>
      <c r="DA44" s="76"/>
      <c r="DB44" s="76"/>
      <c r="DC44" s="76"/>
      <c r="DD44" s="76"/>
      <c r="DE44" s="76"/>
      <c r="DF44" s="76"/>
      <c r="DG44" s="76"/>
      <c r="DH44" s="76"/>
      <c r="DI44" s="76"/>
      <c r="DJ44" s="76"/>
      <c r="DK44" s="76"/>
      <c r="DL44" s="76"/>
      <c r="DM44" s="76"/>
      <c r="DN44" s="76"/>
      <c r="DO44" s="76"/>
      <c r="DP44" s="76"/>
      <c r="DQ44" s="76"/>
      <c r="DR44" s="76"/>
      <c r="DS44" s="76"/>
      <c r="DT44" s="76"/>
      <c r="DU44" s="76"/>
      <c r="DV44" s="76"/>
      <c r="DW44" s="76"/>
      <c r="DX44" s="76"/>
      <c r="DY44" s="76"/>
      <c r="DZ44" s="76"/>
      <c r="EA44" s="76"/>
      <c r="EB44" s="76"/>
      <c r="EC44" s="76"/>
      <c r="ED44" s="76"/>
      <c r="EE44" s="76"/>
      <c r="EF44" s="76"/>
      <c r="EG44" s="76"/>
      <c r="EH44" s="76"/>
      <c r="EI44" s="76"/>
      <c r="EJ44" s="76"/>
      <c r="EK44" s="76"/>
      <c r="EL44" s="76"/>
      <c r="EM44" s="76"/>
      <c r="EN44" s="76"/>
      <c r="EO44" s="76"/>
      <c r="EP44" s="76"/>
      <c r="EQ44" s="76"/>
      <c r="ER44" s="76"/>
      <c r="ES44" s="76"/>
      <c r="ET44" s="76"/>
      <c r="EU44" s="76"/>
      <c r="EV44" s="76"/>
      <c r="EW44" s="76"/>
      <c r="EX44" s="76"/>
      <c r="EY44" s="76"/>
      <c r="EZ44" s="76"/>
      <c r="FA44" s="76"/>
      <c r="FB44" s="76"/>
      <c r="FC44" s="76"/>
      <c r="FD44" s="76"/>
      <c r="FE44" s="76"/>
      <c r="FF44" s="76"/>
      <c r="FG44" s="76"/>
      <c r="FH44" s="76"/>
      <c r="FI44" s="76"/>
      <c r="FJ44" s="76"/>
      <c r="FK44" s="76"/>
      <c r="FL44" s="76"/>
      <c r="FM44" s="76"/>
      <c r="FN44" s="76"/>
      <c r="FO44" s="76"/>
      <c r="FP44" s="76"/>
      <c r="FQ44" s="76"/>
      <c r="FR44" s="76"/>
      <c r="FS44" s="76"/>
      <c r="FT44" s="76"/>
      <c r="FU44" s="76"/>
      <c r="FV44" s="76"/>
      <c r="FW44" s="76"/>
      <c r="FX44" s="76"/>
      <c r="FY44" s="76"/>
      <c r="FZ44" s="76"/>
      <c r="GA44" s="76"/>
      <c r="GB44" s="76"/>
      <c r="GC44" s="76"/>
      <c r="GD44" s="76"/>
      <c r="GE44" s="76"/>
      <c r="GF44" s="76"/>
      <c r="GG44" s="76"/>
      <c r="GH44" s="76"/>
      <c r="GI44" s="76"/>
      <c r="GJ44" s="76"/>
      <c r="GK44" s="76"/>
      <c r="GL44" s="76"/>
      <c r="GM44" s="76"/>
      <c r="GN44" s="76"/>
      <c r="GO44" s="76"/>
      <c r="GP44" s="76"/>
      <c r="GQ44" s="76"/>
      <c r="GR44" s="76"/>
      <c r="GS44" s="76"/>
      <c r="GT44" s="76"/>
      <c r="GU44" s="76"/>
      <c r="GV44" s="76"/>
      <c r="GW44" s="76"/>
      <c r="GX44" s="76"/>
      <c r="GY44" s="76"/>
      <c r="GZ44" s="76"/>
      <c r="HA44" s="76"/>
      <c r="HB44" s="76"/>
      <c r="HC44" s="76"/>
      <c r="HD44" s="76"/>
      <c r="HE44" s="76"/>
      <c r="HF44" s="76"/>
      <c r="HG44" s="76"/>
      <c r="HH44" s="76"/>
      <c r="HI44" s="76"/>
      <c r="HJ44" s="76"/>
      <c r="HK44" s="76"/>
      <c r="HL44" s="76"/>
      <c r="HM44" s="76"/>
      <c r="HN44" s="76"/>
      <c r="HO44" s="76"/>
      <c r="HP44" s="76"/>
      <c r="HQ44" s="76"/>
      <c r="HR44" s="76"/>
      <c r="HS44" s="76"/>
      <c r="HT44" s="76"/>
      <c r="HU44" s="76"/>
      <c r="HV44" s="76"/>
      <c r="HW44" s="76"/>
      <c r="HX44" s="76"/>
      <c r="HY44" s="76"/>
      <c r="HZ44" s="76"/>
      <c r="IA44" s="76"/>
      <c r="IB44" s="76"/>
      <c r="IC44" s="76"/>
      <c r="ID44" s="76"/>
      <c r="IE44" s="76"/>
      <c r="IF44" s="76"/>
      <c r="IG44" s="76"/>
      <c r="IH44" s="76"/>
      <c r="II44" s="76"/>
      <c r="IJ44" s="76"/>
      <c r="IK44" s="76"/>
      <c r="IL44" s="76"/>
      <c r="IM44" s="76"/>
      <c r="IN44" s="76"/>
      <c r="IO44" s="76"/>
      <c r="IP44" s="76"/>
      <c r="IQ44" s="76"/>
      <c r="IR44" s="76"/>
      <c r="IS44" s="76"/>
      <c r="IT44" s="76"/>
      <c r="IU44" s="76"/>
      <c r="IV44" s="76"/>
      <c r="IW44" s="76"/>
      <c r="IX44" s="76"/>
      <c r="IY44" s="76"/>
      <c r="IZ44" s="76"/>
      <c r="JA44" s="76"/>
      <c r="JB44" s="76"/>
      <c r="JC44" s="76"/>
      <c r="JD44" s="76"/>
      <c r="JE44" s="76"/>
      <c r="JF44" s="76"/>
      <c r="JG44" s="76"/>
      <c r="JH44" s="76"/>
      <c r="JI44" s="76"/>
      <c r="JJ44" s="76"/>
      <c r="JK44" s="76"/>
    </row>
    <row r="45" spans="1:271" s="24" customFormat="1" ht="25.5" customHeight="1">
      <c r="A45" s="49">
        <v>25</v>
      </c>
      <c r="B45" s="50"/>
      <c r="C45" s="51" t="s">
        <v>70</v>
      </c>
      <c r="D45" s="51"/>
      <c r="E45" s="52" t="s">
        <v>33</v>
      </c>
      <c r="F45" s="53"/>
      <c r="G45" s="14" t="e">
        <f>#REF!</f>
        <v>#REF!</v>
      </c>
      <c r="H45" s="12"/>
      <c r="I45" s="4"/>
      <c r="J45" s="5">
        <f t="shared" si="2"/>
        <v>0</v>
      </c>
      <c r="K45" s="5"/>
      <c r="L45" s="5" t="e">
        <f>I45*G45</f>
        <v>#REF!</v>
      </c>
      <c r="M45" s="6" t="e">
        <f t="shared" si="4"/>
        <v>#REF!</v>
      </c>
    </row>
    <row r="46" spans="1:271" s="24" customFormat="1" ht="25.5">
      <c r="A46" s="54">
        <v>26</v>
      </c>
      <c r="B46" s="55"/>
      <c r="C46" s="83" t="s">
        <v>41</v>
      </c>
      <c r="D46" s="57" t="s">
        <v>57</v>
      </c>
      <c r="E46" s="30" t="s">
        <v>43</v>
      </c>
      <c r="F46" s="59">
        <f>1.21*1.6</f>
        <v>1.9359999999999999</v>
      </c>
      <c r="G46" s="15" t="e">
        <f>G45*0.04*F46</f>
        <v>#REF!</v>
      </c>
      <c r="H46" s="26"/>
      <c r="I46" s="27"/>
      <c r="J46" s="28">
        <f t="shared" si="2"/>
        <v>0</v>
      </c>
      <c r="K46" s="28" t="e">
        <f>H46*G46</f>
        <v>#REF!</v>
      </c>
      <c r="L46" s="28"/>
      <c r="M46" s="29" t="e">
        <f t="shared" si="4"/>
        <v>#REF!</v>
      </c>
    </row>
    <row r="47" spans="1:271" s="24" customFormat="1" ht="25.5">
      <c r="A47" s="54">
        <v>27</v>
      </c>
      <c r="B47" s="55"/>
      <c r="C47" s="83" t="s">
        <v>42</v>
      </c>
      <c r="D47" s="57" t="s">
        <v>57</v>
      </c>
      <c r="E47" s="58" t="s">
        <v>43</v>
      </c>
      <c r="F47" s="59">
        <v>0.30399999999999999</v>
      </c>
      <c r="G47" s="15" t="e">
        <f>G45*0.04*F47</f>
        <v>#REF!</v>
      </c>
      <c r="H47" s="26"/>
      <c r="I47" s="27"/>
      <c r="J47" s="28">
        <f t="shared" si="2"/>
        <v>0</v>
      </c>
      <c r="K47" s="28" t="e">
        <f>H47*G47</f>
        <v>#REF!</v>
      </c>
      <c r="L47" s="28"/>
      <c r="M47" s="29" t="e">
        <f t="shared" si="4"/>
        <v>#REF!</v>
      </c>
    </row>
    <row r="48" spans="1:271" s="24" customFormat="1" ht="25.5">
      <c r="A48" s="54">
        <v>28</v>
      </c>
      <c r="B48" s="55"/>
      <c r="C48" s="56" t="s">
        <v>62</v>
      </c>
      <c r="D48" s="57" t="s">
        <v>57</v>
      </c>
      <c r="E48" s="58" t="s">
        <v>37</v>
      </c>
      <c r="F48" s="59">
        <v>0.9</v>
      </c>
      <c r="G48" s="15" t="e">
        <f>G45*0.04*F48</f>
        <v>#REF!</v>
      </c>
      <c r="H48" s="26"/>
      <c r="I48" s="27"/>
      <c r="J48" s="28">
        <f t="shared" si="2"/>
        <v>0</v>
      </c>
      <c r="K48" s="28" t="e">
        <f>H48*G48</f>
        <v>#REF!</v>
      </c>
      <c r="L48" s="28"/>
      <c r="M48" s="29" t="e">
        <f t="shared" si="4"/>
        <v>#REF!</v>
      </c>
    </row>
    <row r="49" spans="1:271" s="24" customFormat="1" ht="25.5">
      <c r="A49" s="54">
        <v>29</v>
      </c>
      <c r="B49" s="55"/>
      <c r="C49" s="56" t="s">
        <v>63</v>
      </c>
      <c r="D49" s="57" t="s">
        <v>57</v>
      </c>
      <c r="E49" s="58" t="s">
        <v>40</v>
      </c>
      <c r="F49" s="59">
        <v>1.1000000000000001</v>
      </c>
      <c r="G49" s="25" t="e">
        <f>#REF!*F49</f>
        <v>#REF!</v>
      </c>
      <c r="H49" s="26"/>
      <c r="I49" s="27"/>
      <c r="J49" s="28">
        <f t="shared" si="2"/>
        <v>0</v>
      </c>
      <c r="K49" s="28" t="e">
        <f>H49*G49</f>
        <v>#REF!</v>
      </c>
      <c r="L49" s="28"/>
      <c r="M49" s="29" t="e">
        <f t="shared" si="4"/>
        <v>#REF!</v>
      </c>
    </row>
    <row r="50" spans="1:271" s="77" customFormat="1">
      <c r="A50" s="78">
        <v>59</v>
      </c>
      <c r="B50" s="79">
        <v>106</v>
      </c>
      <c r="C50" s="80" t="s">
        <v>39</v>
      </c>
      <c r="D50" s="80"/>
      <c r="E50" s="81"/>
      <c r="F50" s="82"/>
      <c r="G50" s="13"/>
      <c r="H50" s="10"/>
      <c r="I50" s="7"/>
      <c r="J50" s="8"/>
      <c r="K50" s="9"/>
      <c r="L50" s="9"/>
      <c r="M50" s="11"/>
      <c r="N50" s="76"/>
      <c r="O50" s="76"/>
      <c r="P50" s="76"/>
      <c r="Q50" s="76"/>
      <c r="R50" s="76"/>
      <c r="S50" s="76"/>
      <c r="T50" s="76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  <c r="AH50" s="76"/>
      <c r="AI50" s="76"/>
      <c r="AJ50" s="76"/>
      <c r="AK50" s="76"/>
      <c r="AL50" s="76"/>
      <c r="AM50" s="76"/>
      <c r="AN50" s="76"/>
      <c r="AO50" s="76"/>
      <c r="AP50" s="76"/>
      <c r="AQ50" s="76"/>
      <c r="AR50" s="76"/>
      <c r="AS50" s="76"/>
      <c r="AT50" s="76"/>
      <c r="AU50" s="76"/>
      <c r="AV50" s="76"/>
      <c r="AW50" s="76"/>
      <c r="AX50" s="76"/>
      <c r="AY50" s="76"/>
      <c r="AZ50" s="76"/>
      <c r="BA50" s="76"/>
      <c r="BB50" s="76"/>
      <c r="BC50" s="76"/>
      <c r="BD50" s="76"/>
      <c r="BE50" s="76"/>
      <c r="BF50" s="76"/>
      <c r="BG50" s="76"/>
      <c r="BH50" s="76"/>
      <c r="BI50" s="76"/>
      <c r="BJ50" s="76"/>
      <c r="BK50" s="76"/>
      <c r="BL50" s="76"/>
      <c r="BM50" s="76"/>
      <c r="BN50" s="76"/>
      <c r="BO50" s="76"/>
      <c r="BP50" s="76"/>
      <c r="BQ50" s="76"/>
      <c r="BR50" s="76"/>
      <c r="BS50" s="76"/>
      <c r="BT50" s="76"/>
      <c r="BU50" s="76"/>
      <c r="BV50" s="76"/>
      <c r="BW50" s="76"/>
      <c r="BX50" s="76"/>
      <c r="BY50" s="76"/>
      <c r="BZ50" s="76"/>
      <c r="CA50" s="76"/>
      <c r="CB50" s="76"/>
      <c r="CC50" s="76"/>
      <c r="CD50" s="76"/>
      <c r="CE50" s="76"/>
      <c r="CF50" s="76"/>
      <c r="CG50" s="76"/>
      <c r="CH50" s="76"/>
      <c r="CI50" s="76"/>
      <c r="CJ50" s="76"/>
      <c r="CK50" s="76"/>
      <c r="CL50" s="76"/>
      <c r="CM50" s="76"/>
      <c r="CN50" s="76"/>
      <c r="CO50" s="76"/>
      <c r="CP50" s="76"/>
      <c r="CQ50" s="76"/>
      <c r="CR50" s="76"/>
      <c r="CS50" s="76"/>
      <c r="CT50" s="76"/>
      <c r="CU50" s="76"/>
      <c r="CV50" s="76"/>
      <c r="CW50" s="76"/>
      <c r="CX50" s="76"/>
      <c r="CY50" s="76"/>
      <c r="CZ50" s="76"/>
      <c r="DA50" s="76"/>
      <c r="DB50" s="76"/>
      <c r="DC50" s="76"/>
      <c r="DD50" s="76"/>
      <c r="DE50" s="76"/>
      <c r="DF50" s="76"/>
      <c r="DG50" s="76"/>
      <c r="DH50" s="76"/>
      <c r="DI50" s="76"/>
      <c r="DJ50" s="76"/>
      <c r="DK50" s="76"/>
      <c r="DL50" s="76"/>
      <c r="DM50" s="76"/>
      <c r="DN50" s="76"/>
      <c r="DO50" s="76"/>
      <c r="DP50" s="76"/>
      <c r="DQ50" s="76"/>
      <c r="DR50" s="76"/>
      <c r="DS50" s="76"/>
      <c r="DT50" s="76"/>
      <c r="DU50" s="76"/>
      <c r="DV50" s="76"/>
      <c r="DW50" s="76"/>
      <c r="DX50" s="76"/>
      <c r="DY50" s="76"/>
      <c r="DZ50" s="76"/>
      <c r="EA50" s="76"/>
      <c r="EB50" s="76"/>
      <c r="EC50" s="76"/>
      <c r="ED50" s="76"/>
      <c r="EE50" s="76"/>
      <c r="EF50" s="76"/>
      <c r="EG50" s="76"/>
      <c r="EH50" s="76"/>
      <c r="EI50" s="76"/>
      <c r="EJ50" s="76"/>
      <c r="EK50" s="76"/>
      <c r="EL50" s="76"/>
      <c r="EM50" s="76"/>
      <c r="EN50" s="76"/>
      <c r="EO50" s="76"/>
      <c r="EP50" s="76"/>
      <c r="EQ50" s="76"/>
      <c r="ER50" s="76"/>
      <c r="ES50" s="76"/>
      <c r="ET50" s="76"/>
      <c r="EU50" s="76"/>
      <c r="EV50" s="76"/>
      <c r="EW50" s="76"/>
      <c r="EX50" s="76"/>
      <c r="EY50" s="76"/>
      <c r="EZ50" s="76"/>
      <c r="FA50" s="76"/>
      <c r="FB50" s="76"/>
      <c r="FC50" s="76"/>
      <c r="FD50" s="76"/>
      <c r="FE50" s="76"/>
      <c r="FF50" s="76"/>
      <c r="FG50" s="76"/>
      <c r="FH50" s="76"/>
      <c r="FI50" s="76"/>
      <c r="FJ50" s="76"/>
      <c r="FK50" s="76"/>
      <c r="FL50" s="76"/>
      <c r="FM50" s="76"/>
      <c r="FN50" s="76"/>
      <c r="FO50" s="76"/>
      <c r="FP50" s="76"/>
      <c r="FQ50" s="76"/>
      <c r="FR50" s="76"/>
      <c r="FS50" s="76"/>
      <c r="FT50" s="76"/>
      <c r="FU50" s="76"/>
      <c r="FV50" s="76"/>
      <c r="FW50" s="76"/>
      <c r="FX50" s="76"/>
      <c r="FY50" s="76"/>
      <c r="FZ50" s="76"/>
      <c r="GA50" s="76"/>
      <c r="GB50" s="76"/>
      <c r="GC50" s="76"/>
      <c r="GD50" s="76"/>
      <c r="GE50" s="76"/>
      <c r="GF50" s="76"/>
      <c r="GG50" s="76"/>
      <c r="GH50" s="76"/>
      <c r="GI50" s="76"/>
      <c r="GJ50" s="76"/>
      <c r="GK50" s="76"/>
      <c r="GL50" s="76"/>
      <c r="GM50" s="76"/>
      <c r="GN50" s="76"/>
      <c r="GO50" s="76"/>
      <c r="GP50" s="76"/>
      <c r="GQ50" s="76"/>
      <c r="GR50" s="76"/>
      <c r="GS50" s="76"/>
      <c r="GT50" s="76"/>
      <c r="GU50" s="76"/>
      <c r="GV50" s="76"/>
      <c r="GW50" s="76"/>
      <c r="GX50" s="76"/>
      <c r="GY50" s="76"/>
      <c r="GZ50" s="76"/>
      <c r="HA50" s="76"/>
      <c r="HB50" s="76"/>
      <c r="HC50" s="76"/>
      <c r="HD50" s="76"/>
      <c r="HE50" s="76"/>
      <c r="HF50" s="76"/>
      <c r="HG50" s="76"/>
      <c r="HH50" s="76"/>
      <c r="HI50" s="76"/>
      <c r="HJ50" s="76"/>
      <c r="HK50" s="76"/>
      <c r="HL50" s="76"/>
      <c r="HM50" s="76"/>
      <c r="HN50" s="76"/>
      <c r="HO50" s="76"/>
      <c r="HP50" s="76"/>
      <c r="HQ50" s="76"/>
      <c r="HR50" s="76"/>
      <c r="HS50" s="76"/>
      <c r="HT50" s="76"/>
      <c r="HU50" s="76"/>
      <c r="HV50" s="76"/>
      <c r="HW50" s="76"/>
      <c r="HX50" s="76"/>
      <c r="HY50" s="76"/>
      <c r="HZ50" s="76"/>
      <c r="IA50" s="76"/>
      <c r="IB50" s="76"/>
      <c r="IC50" s="76"/>
      <c r="ID50" s="76"/>
      <c r="IE50" s="76"/>
      <c r="IF50" s="76"/>
      <c r="IG50" s="76"/>
      <c r="IH50" s="76"/>
      <c r="II50" s="76"/>
      <c r="IJ50" s="76"/>
      <c r="IK50" s="76"/>
      <c r="IL50" s="76"/>
      <c r="IM50" s="76"/>
      <c r="IN50" s="76"/>
      <c r="IO50" s="76"/>
      <c r="IP50" s="76"/>
      <c r="IQ50" s="76"/>
      <c r="IR50" s="76"/>
      <c r="IS50" s="76"/>
      <c r="IT50" s="76"/>
      <c r="IU50" s="76"/>
      <c r="IV50" s="76"/>
      <c r="IW50" s="76"/>
      <c r="IX50" s="76"/>
      <c r="IY50" s="76"/>
      <c r="IZ50" s="76"/>
      <c r="JA50" s="76"/>
      <c r="JB50" s="76"/>
      <c r="JC50" s="76"/>
      <c r="JD50" s="76"/>
      <c r="JE50" s="76"/>
      <c r="JF50" s="76"/>
      <c r="JG50" s="76"/>
      <c r="JH50" s="76"/>
      <c r="JI50" s="76"/>
      <c r="JJ50" s="76"/>
      <c r="JK50" s="76"/>
    </row>
    <row r="51" spans="1:271" s="24" customFormat="1" ht="25.5" customHeight="1">
      <c r="A51" s="49">
        <v>60</v>
      </c>
      <c r="B51" s="50"/>
      <c r="C51" s="51" t="s">
        <v>44</v>
      </c>
      <c r="D51" s="51"/>
      <c r="E51" s="52" t="s">
        <v>33</v>
      </c>
      <c r="F51" s="53"/>
      <c r="G51" s="14" t="e">
        <f>#REF!</f>
        <v>#REF!</v>
      </c>
      <c r="H51" s="12"/>
      <c r="I51" s="4"/>
      <c r="J51" s="5">
        <f>H51+I51</f>
        <v>0</v>
      </c>
      <c r="K51" s="5"/>
      <c r="L51" s="5" t="e">
        <f>I51*G51</f>
        <v>#REF!</v>
      </c>
      <c r="M51" s="6" t="e">
        <f>K51+L51</f>
        <v>#REF!</v>
      </c>
    </row>
    <row r="52" spans="1:271" s="24" customFormat="1" ht="25.5">
      <c r="A52" s="54">
        <v>61</v>
      </c>
      <c r="B52" s="55"/>
      <c r="C52" s="83" t="s">
        <v>41</v>
      </c>
      <c r="D52" s="57" t="s">
        <v>57</v>
      </c>
      <c r="E52" s="30" t="s">
        <v>43</v>
      </c>
      <c r="F52" s="59">
        <f>1.21*1.6</f>
        <v>1.9359999999999999</v>
      </c>
      <c r="G52" s="15" t="e">
        <f>G51*0.08*F52</f>
        <v>#REF!</v>
      </c>
      <c r="H52" s="26"/>
      <c r="I52" s="27"/>
      <c r="J52" s="28">
        <f>H52+I52</f>
        <v>0</v>
      </c>
      <c r="K52" s="28" t="e">
        <f>H52*G52</f>
        <v>#REF!</v>
      </c>
      <c r="L52" s="28"/>
      <c r="M52" s="29" t="e">
        <f>K52+L52</f>
        <v>#REF!</v>
      </c>
    </row>
    <row r="53" spans="1:271" s="24" customFormat="1" ht="25.5">
      <c r="A53" s="54">
        <v>62</v>
      </c>
      <c r="B53" s="55"/>
      <c r="C53" s="83" t="s">
        <v>42</v>
      </c>
      <c r="D53" s="57" t="s">
        <v>57</v>
      </c>
      <c r="E53" s="58" t="s">
        <v>43</v>
      </c>
      <c r="F53" s="59">
        <v>0.30399999999999999</v>
      </c>
      <c r="G53" s="15" t="e">
        <f>G51*0.08*F53</f>
        <v>#REF!</v>
      </c>
      <c r="H53" s="26"/>
      <c r="I53" s="27"/>
      <c r="J53" s="28">
        <f>H53+I53</f>
        <v>0</v>
      </c>
      <c r="K53" s="28" t="e">
        <f>H53*G53</f>
        <v>#REF!</v>
      </c>
      <c r="L53" s="28"/>
      <c r="M53" s="29" t="e">
        <f>K53+L53</f>
        <v>#REF!</v>
      </c>
    </row>
    <row r="54" spans="1:271" s="24" customFormat="1" ht="25.5">
      <c r="A54" s="54">
        <v>63</v>
      </c>
      <c r="B54" s="55"/>
      <c r="C54" s="56" t="s">
        <v>62</v>
      </c>
      <c r="D54" s="57" t="s">
        <v>57</v>
      </c>
      <c r="E54" s="58" t="s">
        <v>37</v>
      </c>
      <c r="F54" s="59">
        <v>0.9</v>
      </c>
      <c r="G54" s="15" t="e">
        <f>G51*0.08*F54</f>
        <v>#REF!</v>
      </c>
      <c r="H54" s="26"/>
      <c r="I54" s="27"/>
      <c r="J54" s="28">
        <f>H54+I54</f>
        <v>0</v>
      </c>
      <c r="K54" s="28" t="e">
        <f>H54*G54</f>
        <v>#REF!</v>
      </c>
      <c r="L54" s="28"/>
      <c r="M54" s="29" t="e">
        <f>K54+L54</f>
        <v>#REF!</v>
      </c>
    </row>
    <row r="55" spans="1:271" s="24" customFormat="1" ht="25.5">
      <c r="A55" s="54">
        <v>64</v>
      </c>
      <c r="B55" s="55"/>
      <c r="C55" s="56" t="s">
        <v>63</v>
      </c>
      <c r="D55" s="57" t="s">
        <v>57</v>
      </c>
      <c r="E55" s="58" t="s">
        <v>40</v>
      </c>
      <c r="F55" s="59">
        <v>1.1000000000000001</v>
      </c>
      <c r="G55" s="25" t="e">
        <f>#REF!*F55</f>
        <v>#REF!</v>
      </c>
      <c r="H55" s="26"/>
      <c r="I55" s="27"/>
      <c r="J55" s="28">
        <f>H55+I55</f>
        <v>0</v>
      </c>
      <c r="K55" s="28" t="e">
        <f>H55*G55</f>
        <v>#REF!</v>
      </c>
      <c r="L55" s="28"/>
      <c r="M55" s="29" t="e">
        <f>K55+L55</f>
        <v>#REF!</v>
      </c>
    </row>
    <row r="56" spans="1:271" s="24" customFormat="1" ht="25.5">
      <c r="A56" s="78">
        <v>65</v>
      </c>
      <c r="B56" s="79">
        <v>106</v>
      </c>
      <c r="C56" s="80" t="s">
        <v>45</v>
      </c>
      <c r="D56" s="80"/>
      <c r="E56" s="81"/>
      <c r="F56" s="82"/>
      <c r="G56" s="13"/>
      <c r="H56" s="10"/>
      <c r="I56" s="7"/>
      <c r="J56" s="8"/>
      <c r="K56" s="9"/>
      <c r="L56" s="9"/>
      <c r="M56" s="11"/>
    </row>
    <row r="57" spans="1:271" ht="25.5">
      <c r="A57" s="49">
        <v>68</v>
      </c>
      <c r="B57" s="50"/>
      <c r="C57" s="51" t="s">
        <v>46</v>
      </c>
      <c r="D57" s="51"/>
      <c r="E57" s="52" t="s">
        <v>33</v>
      </c>
      <c r="F57" s="53"/>
      <c r="G57" s="14" t="e">
        <f>#REF!</f>
        <v>#REF!</v>
      </c>
      <c r="H57" s="12"/>
      <c r="I57" s="4"/>
      <c r="J57" s="5">
        <f t="shared" ref="J57:J68" si="5">H57+I57</f>
        <v>0</v>
      </c>
      <c r="K57" s="5"/>
      <c r="L57" s="5" t="e">
        <f>I57*G57</f>
        <v>#REF!</v>
      </c>
      <c r="M57" s="6" t="e">
        <f t="shared" ref="M57:M68" si="6">K57+L57</f>
        <v>#REF!</v>
      </c>
    </row>
    <row r="58" spans="1:271" ht="25.5">
      <c r="A58" s="54">
        <v>69</v>
      </c>
      <c r="B58" s="55"/>
      <c r="C58" s="83" t="s">
        <v>64</v>
      </c>
      <c r="D58" s="57" t="s">
        <v>57</v>
      </c>
      <c r="E58" s="58" t="s">
        <v>33</v>
      </c>
      <c r="F58" s="59">
        <v>1.1499999999999999</v>
      </c>
      <c r="G58" s="25" t="e">
        <f>G57*F58</f>
        <v>#REF!</v>
      </c>
      <c r="H58" s="26"/>
      <c r="I58" s="27"/>
      <c r="J58" s="28">
        <f t="shared" si="5"/>
        <v>0</v>
      </c>
      <c r="K58" s="28" t="e">
        <f>H58*G58</f>
        <v>#REF!</v>
      </c>
      <c r="L58" s="28"/>
      <c r="M58" s="29" t="e">
        <f t="shared" si="6"/>
        <v>#REF!</v>
      </c>
    </row>
    <row r="59" spans="1:271" s="24" customFormat="1" ht="25.5" customHeight="1">
      <c r="A59" s="49">
        <v>70</v>
      </c>
      <c r="B59" s="50"/>
      <c r="C59" s="51" t="s">
        <v>48</v>
      </c>
      <c r="D59" s="51"/>
      <c r="E59" s="52" t="s">
        <v>33</v>
      </c>
      <c r="F59" s="53"/>
      <c r="G59" s="14" t="e">
        <f>#REF!</f>
        <v>#REF!</v>
      </c>
      <c r="H59" s="12"/>
      <c r="I59" s="4"/>
      <c r="J59" s="5">
        <f t="shared" si="5"/>
        <v>0</v>
      </c>
      <c r="K59" s="5"/>
      <c r="L59" s="5" t="e">
        <f>I59*G59</f>
        <v>#REF!</v>
      </c>
      <c r="M59" s="6" t="e">
        <f t="shared" si="6"/>
        <v>#REF!</v>
      </c>
    </row>
    <row r="60" spans="1:271" s="24" customFormat="1" ht="25.5">
      <c r="A60" s="54">
        <v>71</v>
      </c>
      <c r="B60" s="55"/>
      <c r="C60" s="83" t="s">
        <v>41</v>
      </c>
      <c r="D60" s="57" t="s">
        <v>57</v>
      </c>
      <c r="E60" s="30" t="s">
        <v>43</v>
      </c>
      <c r="F60" s="59">
        <f>1.21*1.6</f>
        <v>1.9359999999999999</v>
      </c>
      <c r="G60" s="15" t="e">
        <f>G59*0.06*F60</f>
        <v>#REF!</v>
      </c>
      <c r="H60" s="26"/>
      <c r="I60" s="27"/>
      <c r="J60" s="28">
        <f t="shared" si="5"/>
        <v>0</v>
      </c>
      <c r="K60" s="28" t="e">
        <f>H60*G60</f>
        <v>#REF!</v>
      </c>
      <c r="L60" s="28"/>
      <c r="M60" s="29" t="e">
        <f t="shared" si="6"/>
        <v>#REF!</v>
      </c>
    </row>
    <row r="61" spans="1:271" s="24" customFormat="1" ht="25.5">
      <c r="A61" s="54">
        <v>72</v>
      </c>
      <c r="B61" s="55"/>
      <c r="C61" s="83" t="s">
        <v>42</v>
      </c>
      <c r="D61" s="57" t="s">
        <v>57</v>
      </c>
      <c r="E61" s="58" t="s">
        <v>43</v>
      </c>
      <c r="F61" s="59">
        <v>0.30399999999999999</v>
      </c>
      <c r="G61" s="15" t="e">
        <f>G59*0.06*F61</f>
        <v>#REF!</v>
      </c>
      <c r="H61" s="26"/>
      <c r="I61" s="27"/>
      <c r="J61" s="28">
        <f t="shared" si="5"/>
        <v>0</v>
      </c>
      <c r="K61" s="28" t="e">
        <f>H61*G61</f>
        <v>#REF!</v>
      </c>
      <c r="L61" s="28"/>
      <c r="M61" s="29" t="e">
        <f t="shared" si="6"/>
        <v>#REF!</v>
      </c>
    </row>
    <row r="62" spans="1:271" s="24" customFormat="1" ht="25.5">
      <c r="A62" s="54">
        <v>73</v>
      </c>
      <c r="B62" s="55"/>
      <c r="C62" s="83" t="s">
        <v>62</v>
      </c>
      <c r="D62" s="57" t="s">
        <v>57</v>
      </c>
      <c r="E62" s="58" t="s">
        <v>37</v>
      </c>
      <c r="F62" s="59">
        <v>0.9</v>
      </c>
      <c r="G62" s="15" t="e">
        <f>G59*0.06*F62</f>
        <v>#REF!</v>
      </c>
      <c r="H62" s="26"/>
      <c r="I62" s="27"/>
      <c r="J62" s="28">
        <f t="shared" si="5"/>
        <v>0</v>
      </c>
      <c r="K62" s="28" t="e">
        <f>H62*G62</f>
        <v>#REF!</v>
      </c>
      <c r="L62" s="28"/>
      <c r="M62" s="29" t="e">
        <f t="shared" si="6"/>
        <v>#REF!</v>
      </c>
    </row>
    <row r="63" spans="1:271" s="24" customFormat="1" ht="25.5">
      <c r="A63" s="54">
        <v>74</v>
      </c>
      <c r="B63" s="55"/>
      <c r="C63" s="83" t="s">
        <v>63</v>
      </c>
      <c r="D63" s="57" t="s">
        <v>57</v>
      </c>
      <c r="E63" s="58" t="s">
        <v>40</v>
      </c>
      <c r="F63" s="59">
        <v>1.1000000000000001</v>
      </c>
      <c r="G63" s="25" t="e">
        <f>#REF!*F63</f>
        <v>#REF!</v>
      </c>
      <c r="H63" s="26"/>
      <c r="I63" s="27"/>
      <c r="J63" s="28">
        <f t="shared" si="5"/>
        <v>0</v>
      </c>
      <c r="K63" s="28" t="e">
        <f>H63*G63</f>
        <v>#REF!</v>
      </c>
      <c r="L63" s="28"/>
      <c r="M63" s="29" t="e">
        <f t="shared" si="6"/>
        <v>#REF!</v>
      </c>
    </row>
    <row r="64" spans="1:271" s="24" customFormat="1" ht="25.5" customHeight="1">
      <c r="A64" s="49">
        <v>75</v>
      </c>
      <c r="B64" s="50"/>
      <c r="C64" s="51" t="s">
        <v>44</v>
      </c>
      <c r="D64" s="51"/>
      <c r="E64" s="52" t="s">
        <v>33</v>
      </c>
      <c r="F64" s="53"/>
      <c r="G64" s="14" t="e">
        <f>#REF!</f>
        <v>#REF!</v>
      </c>
      <c r="H64" s="12"/>
      <c r="I64" s="4"/>
      <c r="J64" s="5">
        <f t="shared" si="5"/>
        <v>0</v>
      </c>
      <c r="K64" s="5"/>
      <c r="L64" s="5" t="e">
        <f>I64*G64</f>
        <v>#REF!</v>
      </c>
      <c r="M64" s="6" t="e">
        <f t="shared" si="6"/>
        <v>#REF!</v>
      </c>
    </row>
    <row r="65" spans="1:271" s="24" customFormat="1" ht="25.5">
      <c r="A65" s="54">
        <v>76</v>
      </c>
      <c r="B65" s="55"/>
      <c r="C65" s="83" t="s">
        <v>41</v>
      </c>
      <c r="D65" s="57" t="s">
        <v>57</v>
      </c>
      <c r="E65" s="30" t="s">
        <v>43</v>
      </c>
      <c r="F65" s="59">
        <f>1.21*1.6</f>
        <v>1.9359999999999999</v>
      </c>
      <c r="G65" s="15" t="e">
        <f>G64*0.08*F65</f>
        <v>#REF!</v>
      </c>
      <c r="H65" s="26"/>
      <c r="I65" s="27"/>
      <c r="J65" s="28">
        <f t="shared" si="5"/>
        <v>0</v>
      </c>
      <c r="K65" s="28" t="e">
        <f>H65*G65</f>
        <v>#REF!</v>
      </c>
      <c r="L65" s="28"/>
      <c r="M65" s="29" t="e">
        <f t="shared" si="6"/>
        <v>#REF!</v>
      </c>
    </row>
    <row r="66" spans="1:271" s="24" customFormat="1" ht="25.5">
      <c r="A66" s="54">
        <v>77</v>
      </c>
      <c r="B66" s="55"/>
      <c r="C66" s="83" t="s">
        <v>42</v>
      </c>
      <c r="D66" s="57" t="s">
        <v>57</v>
      </c>
      <c r="E66" s="58" t="s">
        <v>43</v>
      </c>
      <c r="F66" s="59">
        <v>0.30399999999999999</v>
      </c>
      <c r="G66" s="15" t="e">
        <f>G64*0.08*F66</f>
        <v>#REF!</v>
      </c>
      <c r="H66" s="26"/>
      <c r="I66" s="27"/>
      <c r="J66" s="28">
        <f t="shared" si="5"/>
        <v>0</v>
      </c>
      <c r="K66" s="28" t="e">
        <f>H66*G66</f>
        <v>#REF!</v>
      </c>
      <c r="L66" s="28"/>
      <c r="M66" s="29" t="e">
        <f t="shared" si="6"/>
        <v>#REF!</v>
      </c>
    </row>
    <row r="67" spans="1:271" s="24" customFormat="1" ht="25.5">
      <c r="A67" s="54">
        <v>78</v>
      </c>
      <c r="B67" s="55"/>
      <c r="C67" s="83" t="s">
        <v>62</v>
      </c>
      <c r="D67" s="57" t="s">
        <v>57</v>
      </c>
      <c r="E67" s="58" t="s">
        <v>37</v>
      </c>
      <c r="F67" s="59">
        <v>0.9</v>
      </c>
      <c r="G67" s="15" t="e">
        <f>G64*0.08*F67</f>
        <v>#REF!</v>
      </c>
      <c r="H67" s="26"/>
      <c r="I67" s="27"/>
      <c r="J67" s="28">
        <f t="shared" si="5"/>
        <v>0</v>
      </c>
      <c r="K67" s="28" t="e">
        <f>H67*G67</f>
        <v>#REF!</v>
      </c>
      <c r="L67" s="28"/>
      <c r="M67" s="29" t="e">
        <f t="shared" si="6"/>
        <v>#REF!</v>
      </c>
    </row>
    <row r="68" spans="1:271" s="24" customFormat="1" ht="25.5">
      <c r="A68" s="54">
        <v>79</v>
      </c>
      <c r="B68" s="55"/>
      <c r="C68" s="83" t="s">
        <v>63</v>
      </c>
      <c r="D68" s="57" t="s">
        <v>57</v>
      </c>
      <c r="E68" s="58" t="s">
        <v>40</v>
      </c>
      <c r="F68" s="59">
        <v>1.1000000000000001</v>
      </c>
      <c r="G68" s="25" t="e">
        <f>#REF!*F68</f>
        <v>#REF!</v>
      </c>
      <c r="H68" s="26"/>
      <c r="I68" s="27"/>
      <c r="J68" s="28">
        <f t="shared" si="5"/>
        <v>0</v>
      </c>
      <c r="K68" s="28" t="e">
        <f>H68*G68</f>
        <v>#REF!</v>
      </c>
      <c r="L68" s="28"/>
      <c r="M68" s="29" t="e">
        <f t="shared" si="6"/>
        <v>#REF!</v>
      </c>
    </row>
    <row r="69" spans="1:271" s="77" customFormat="1" ht="27" customHeight="1">
      <c r="A69" s="78">
        <v>80</v>
      </c>
      <c r="B69" s="79">
        <v>106</v>
      </c>
      <c r="C69" s="80" t="s">
        <v>72</v>
      </c>
      <c r="D69" s="80"/>
      <c r="E69" s="81"/>
      <c r="F69" s="82"/>
      <c r="G69" s="13"/>
      <c r="H69" s="10"/>
      <c r="I69" s="7"/>
      <c r="J69" s="8"/>
      <c r="K69" s="9"/>
      <c r="L69" s="9"/>
      <c r="M69" s="11"/>
      <c r="N69" s="76"/>
      <c r="O69" s="76"/>
      <c r="P69" s="76"/>
      <c r="Q69" s="76"/>
      <c r="R69" s="76"/>
      <c r="S69" s="76"/>
      <c r="T69" s="76"/>
      <c r="U69" s="76"/>
      <c r="V69" s="76"/>
      <c r="W69" s="76"/>
      <c r="X69" s="76"/>
      <c r="Y69" s="76"/>
      <c r="Z69" s="76"/>
      <c r="AA69" s="76"/>
      <c r="AB69" s="76"/>
      <c r="AC69" s="76"/>
      <c r="AD69" s="76"/>
      <c r="AE69" s="76"/>
      <c r="AF69" s="76"/>
      <c r="AG69" s="76"/>
      <c r="AH69" s="76"/>
      <c r="AI69" s="76"/>
      <c r="AJ69" s="76"/>
      <c r="AK69" s="76"/>
      <c r="AL69" s="76"/>
      <c r="AM69" s="76"/>
      <c r="AN69" s="76"/>
      <c r="AO69" s="76"/>
      <c r="AP69" s="76"/>
      <c r="AQ69" s="76"/>
      <c r="AR69" s="76"/>
      <c r="AS69" s="76"/>
      <c r="AT69" s="76"/>
      <c r="AU69" s="76"/>
      <c r="AV69" s="76"/>
      <c r="AW69" s="76"/>
      <c r="AX69" s="76"/>
      <c r="AY69" s="76"/>
      <c r="AZ69" s="76"/>
      <c r="BA69" s="76"/>
      <c r="BB69" s="76"/>
      <c r="BC69" s="76"/>
      <c r="BD69" s="76"/>
      <c r="BE69" s="76"/>
      <c r="BF69" s="76"/>
      <c r="BG69" s="76"/>
      <c r="BH69" s="76"/>
      <c r="BI69" s="76"/>
      <c r="BJ69" s="76"/>
      <c r="BK69" s="76"/>
      <c r="BL69" s="76"/>
      <c r="BM69" s="76"/>
      <c r="BN69" s="76"/>
      <c r="BO69" s="76"/>
      <c r="BP69" s="76"/>
      <c r="BQ69" s="76"/>
      <c r="BR69" s="76"/>
      <c r="BS69" s="76"/>
      <c r="BT69" s="76"/>
      <c r="BU69" s="76"/>
      <c r="BV69" s="76"/>
      <c r="BW69" s="76"/>
      <c r="BX69" s="76"/>
      <c r="BY69" s="76"/>
      <c r="BZ69" s="76"/>
      <c r="CA69" s="76"/>
      <c r="CB69" s="76"/>
      <c r="CC69" s="76"/>
      <c r="CD69" s="76"/>
      <c r="CE69" s="76"/>
      <c r="CF69" s="76"/>
      <c r="CG69" s="76"/>
      <c r="CH69" s="76"/>
      <c r="CI69" s="76"/>
      <c r="CJ69" s="76"/>
      <c r="CK69" s="76"/>
      <c r="CL69" s="76"/>
      <c r="CM69" s="76"/>
      <c r="CN69" s="76"/>
      <c r="CO69" s="76"/>
      <c r="CP69" s="76"/>
      <c r="CQ69" s="76"/>
      <c r="CR69" s="76"/>
      <c r="CS69" s="76"/>
      <c r="CT69" s="76"/>
      <c r="CU69" s="76"/>
      <c r="CV69" s="76"/>
      <c r="CW69" s="76"/>
      <c r="CX69" s="76"/>
      <c r="CY69" s="76"/>
      <c r="CZ69" s="76"/>
      <c r="DA69" s="76"/>
      <c r="DB69" s="76"/>
      <c r="DC69" s="76"/>
      <c r="DD69" s="76"/>
      <c r="DE69" s="76"/>
      <c r="DF69" s="76"/>
      <c r="DG69" s="76"/>
      <c r="DH69" s="76"/>
      <c r="DI69" s="76"/>
      <c r="DJ69" s="76"/>
      <c r="DK69" s="76"/>
      <c r="DL69" s="76"/>
      <c r="DM69" s="76"/>
      <c r="DN69" s="76"/>
      <c r="DO69" s="76"/>
      <c r="DP69" s="76"/>
      <c r="DQ69" s="76"/>
      <c r="DR69" s="76"/>
      <c r="DS69" s="76"/>
      <c r="DT69" s="76"/>
      <c r="DU69" s="76"/>
      <c r="DV69" s="76"/>
      <c r="DW69" s="76"/>
      <c r="DX69" s="76"/>
      <c r="DY69" s="76"/>
      <c r="DZ69" s="76"/>
      <c r="EA69" s="76"/>
      <c r="EB69" s="76"/>
      <c r="EC69" s="76"/>
      <c r="ED69" s="76"/>
      <c r="EE69" s="76"/>
      <c r="EF69" s="76"/>
      <c r="EG69" s="76"/>
      <c r="EH69" s="76"/>
      <c r="EI69" s="76"/>
      <c r="EJ69" s="76"/>
      <c r="EK69" s="76"/>
      <c r="EL69" s="76"/>
      <c r="EM69" s="76"/>
      <c r="EN69" s="76"/>
      <c r="EO69" s="76"/>
      <c r="EP69" s="76"/>
      <c r="EQ69" s="76"/>
      <c r="ER69" s="76"/>
      <c r="ES69" s="76"/>
      <c r="ET69" s="76"/>
      <c r="EU69" s="76"/>
      <c r="EV69" s="76"/>
      <c r="EW69" s="76"/>
      <c r="EX69" s="76"/>
      <c r="EY69" s="76"/>
      <c r="EZ69" s="76"/>
      <c r="FA69" s="76"/>
      <c r="FB69" s="76"/>
      <c r="FC69" s="76"/>
      <c r="FD69" s="76"/>
      <c r="FE69" s="76"/>
      <c r="FF69" s="76"/>
      <c r="FG69" s="76"/>
      <c r="FH69" s="76"/>
      <c r="FI69" s="76"/>
      <c r="FJ69" s="76"/>
      <c r="FK69" s="76"/>
      <c r="FL69" s="76"/>
      <c r="FM69" s="76"/>
      <c r="FN69" s="76"/>
      <c r="FO69" s="76"/>
      <c r="FP69" s="76"/>
      <c r="FQ69" s="76"/>
      <c r="FR69" s="76"/>
      <c r="FS69" s="76"/>
      <c r="FT69" s="76"/>
      <c r="FU69" s="76"/>
      <c r="FV69" s="76"/>
      <c r="FW69" s="76"/>
      <c r="FX69" s="76"/>
      <c r="FY69" s="76"/>
      <c r="FZ69" s="76"/>
      <c r="GA69" s="76"/>
      <c r="GB69" s="76"/>
      <c r="GC69" s="76"/>
      <c r="GD69" s="76"/>
      <c r="GE69" s="76"/>
      <c r="GF69" s="76"/>
      <c r="GG69" s="76"/>
      <c r="GH69" s="76"/>
      <c r="GI69" s="76"/>
      <c r="GJ69" s="76"/>
      <c r="GK69" s="76"/>
      <c r="GL69" s="76"/>
      <c r="GM69" s="76"/>
      <c r="GN69" s="76"/>
      <c r="GO69" s="76"/>
      <c r="GP69" s="76"/>
      <c r="GQ69" s="76"/>
      <c r="GR69" s="76"/>
      <c r="GS69" s="76"/>
      <c r="GT69" s="76"/>
      <c r="GU69" s="76"/>
      <c r="GV69" s="76"/>
      <c r="GW69" s="76"/>
      <c r="GX69" s="76"/>
      <c r="GY69" s="76"/>
      <c r="GZ69" s="76"/>
      <c r="HA69" s="76"/>
      <c r="HB69" s="76"/>
      <c r="HC69" s="76"/>
      <c r="HD69" s="76"/>
      <c r="HE69" s="76"/>
      <c r="HF69" s="76"/>
      <c r="HG69" s="76"/>
      <c r="HH69" s="76"/>
      <c r="HI69" s="76"/>
      <c r="HJ69" s="76"/>
      <c r="HK69" s="76"/>
      <c r="HL69" s="76"/>
      <c r="HM69" s="76"/>
      <c r="HN69" s="76"/>
      <c r="HO69" s="76"/>
      <c r="HP69" s="76"/>
      <c r="HQ69" s="76"/>
      <c r="HR69" s="76"/>
      <c r="HS69" s="76"/>
      <c r="HT69" s="76"/>
      <c r="HU69" s="76"/>
      <c r="HV69" s="76"/>
      <c r="HW69" s="76"/>
      <c r="HX69" s="76"/>
      <c r="HY69" s="76"/>
      <c r="HZ69" s="76"/>
      <c r="IA69" s="76"/>
      <c r="IB69" s="76"/>
      <c r="IC69" s="76"/>
      <c r="ID69" s="76"/>
      <c r="IE69" s="76"/>
      <c r="IF69" s="76"/>
      <c r="IG69" s="76"/>
      <c r="IH69" s="76"/>
      <c r="II69" s="76"/>
      <c r="IJ69" s="76"/>
      <c r="IK69" s="76"/>
      <c r="IL69" s="76"/>
      <c r="IM69" s="76"/>
      <c r="IN69" s="76"/>
      <c r="IO69" s="76"/>
      <c r="IP69" s="76"/>
      <c r="IQ69" s="76"/>
      <c r="IR69" s="76"/>
      <c r="IS69" s="76"/>
      <c r="IT69" s="76"/>
      <c r="IU69" s="76"/>
      <c r="IV69" s="76"/>
      <c r="IW69" s="76"/>
      <c r="IX69" s="76"/>
      <c r="IY69" s="76"/>
      <c r="IZ69" s="76"/>
      <c r="JA69" s="76"/>
      <c r="JB69" s="76"/>
      <c r="JC69" s="76"/>
      <c r="JD69" s="76"/>
      <c r="JE69" s="76"/>
      <c r="JF69" s="76"/>
      <c r="JG69" s="76"/>
      <c r="JH69" s="76"/>
      <c r="JI69" s="76"/>
      <c r="JJ69" s="76"/>
      <c r="JK69" s="76"/>
    </row>
    <row r="70" spans="1:271" s="24" customFormat="1" ht="25.5" customHeight="1">
      <c r="A70" s="49">
        <v>81</v>
      </c>
      <c r="B70" s="50"/>
      <c r="C70" s="51" t="s">
        <v>44</v>
      </c>
      <c r="D70" s="51"/>
      <c r="E70" s="52" t="s">
        <v>33</v>
      </c>
      <c r="F70" s="53"/>
      <c r="G70" s="14" t="e">
        <f>#REF!*2</f>
        <v>#REF!</v>
      </c>
      <c r="H70" s="12"/>
      <c r="I70" s="4"/>
      <c r="J70" s="5">
        <f>H70+I70</f>
        <v>0</v>
      </c>
      <c r="K70" s="5"/>
      <c r="L70" s="5" t="e">
        <f>I70*G70</f>
        <v>#REF!</v>
      </c>
      <c r="M70" s="6" t="e">
        <f>K70+L70</f>
        <v>#REF!</v>
      </c>
    </row>
    <row r="71" spans="1:271" s="24" customFormat="1" ht="25.5">
      <c r="A71" s="54">
        <v>82</v>
      </c>
      <c r="B71" s="55"/>
      <c r="C71" s="83" t="s">
        <v>41</v>
      </c>
      <c r="D71" s="57" t="s">
        <v>57</v>
      </c>
      <c r="E71" s="30" t="s">
        <v>43</v>
      </c>
      <c r="F71" s="59">
        <f>1.21*1.6</f>
        <v>1.9359999999999999</v>
      </c>
      <c r="G71" s="15" t="e">
        <f>G70*0.08*F71</f>
        <v>#REF!</v>
      </c>
      <c r="H71" s="26"/>
      <c r="I71" s="27"/>
      <c r="J71" s="28">
        <f>H71+I71</f>
        <v>0</v>
      </c>
      <c r="K71" s="28" t="e">
        <f>H71*G71</f>
        <v>#REF!</v>
      </c>
      <c r="L71" s="28"/>
      <c r="M71" s="29" t="e">
        <f>K71+L71</f>
        <v>#REF!</v>
      </c>
    </row>
    <row r="72" spans="1:271" s="24" customFormat="1" ht="25.5">
      <c r="A72" s="54">
        <v>83</v>
      </c>
      <c r="B72" s="55"/>
      <c r="C72" s="83" t="s">
        <v>42</v>
      </c>
      <c r="D72" s="57" t="s">
        <v>57</v>
      </c>
      <c r="E72" s="58" t="s">
        <v>43</v>
      </c>
      <c r="F72" s="59">
        <v>0.30399999999999999</v>
      </c>
      <c r="G72" s="15" t="e">
        <f>G70*0.08*F72</f>
        <v>#REF!</v>
      </c>
      <c r="H72" s="26"/>
      <c r="I72" s="27"/>
      <c r="J72" s="28">
        <f>H72+I72</f>
        <v>0</v>
      </c>
      <c r="K72" s="28" t="e">
        <f>H72*G72</f>
        <v>#REF!</v>
      </c>
      <c r="L72" s="28"/>
      <c r="M72" s="29" t="e">
        <f>K72+L72</f>
        <v>#REF!</v>
      </c>
    </row>
    <row r="73" spans="1:271" s="24" customFormat="1" ht="25.5">
      <c r="A73" s="54">
        <v>84</v>
      </c>
      <c r="B73" s="55"/>
      <c r="C73" s="83" t="s">
        <v>62</v>
      </c>
      <c r="D73" s="57" t="s">
        <v>57</v>
      </c>
      <c r="E73" s="58" t="s">
        <v>37</v>
      </c>
      <c r="F73" s="59">
        <v>0.9</v>
      </c>
      <c r="G73" s="15" t="e">
        <f>G70*0.08*F73</f>
        <v>#REF!</v>
      </c>
      <c r="H73" s="26"/>
      <c r="I73" s="27"/>
      <c r="J73" s="28">
        <f>H73+I73</f>
        <v>0</v>
      </c>
      <c r="K73" s="28" t="e">
        <f>H73*G73</f>
        <v>#REF!</v>
      </c>
      <c r="L73" s="28"/>
      <c r="M73" s="29" t="e">
        <f>K73+L73</f>
        <v>#REF!</v>
      </c>
    </row>
    <row r="74" spans="1:271" s="24" customFormat="1" ht="25.5">
      <c r="A74" s="54">
        <v>85</v>
      </c>
      <c r="B74" s="55"/>
      <c r="C74" s="83" t="s">
        <v>63</v>
      </c>
      <c r="D74" s="57" t="s">
        <v>57</v>
      </c>
      <c r="E74" s="58" t="s">
        <v>40</v>
      </c>
      <c r="F74" s="59">
        <v>1.1000000000000001</v>
      </c>
      <c r="G74" s="25" t="e">
        <f>#REF!*2*F74</f>
        <v>#REF!</v>
      </c>
      <c r="H74" s="26"/>
      <c r="I74" s="27"/>
      <c r="J74" s="28">
        <f>H74+I74</f>
        <v>0</v>
      </c>
      <c r="K74" s="28" t="e">
        <f>H74*G74</f>
        <v>#REF!</v>
      </c>
      <c r="L74" s="28"/>
      <c r="M74" s="29" t="e">
        <f>K74+L74</f>
        <v>#REF!</v>
      </c>
    </row>
    <row r="75" spans="1:271" s="24" customFormat="1" ht="25.5">
      <c r="A75" s="78">
        <v>86</v>
      </c>
      <c r="B75" s="79">
        <v>106</v>
      </c>
      <c r="C75" s="80" t="s">
        <v>73</v>
      </c>
      <c r="D75" s="80"/>
      <c r="E75" s="81"/>
      <c r="F75" s="82"/>
      <c r="G75" s="13"/>
      <c r="H75" s="10"/>
      <c r="I75" s="7"/>
      <c r="J75" s="8"/>
      <c r="K75" s="9"/>
      <c r="L75" s="9"/>
      <c r="M75" s="11"/>
    </row>
    <row r="76" spans="1:271" ht="25.5">
      <c r="A76" s="49">
        <v>89</v>
      </c>
      <c r="B76" s="50"/>
      <c r="C76" s="51" t="s">
        <v>46</v>
      </c>
      <c r="D76" s="51"/>
      <c r="E76" s="52" t="s">
        <v>33</v>
      </c>
      <c r="F76" s="53"/>
      <c r="G76" s="14" t="e">
        <f>#REF!*2</f>
        <v>#REF!</v>
      </c>
      <c r="H76" s="12"/>
      <c r="I76" s="4"/>
      <c r="J76" s="5">
        <f t="shared" ref="J76:J87" si="7">H76+I76</f>
        <v>0</v>
      </c>
      <c r="K76" s="5"/>
      <c r="L76" s="5" t="e">
        <f>I76*G76</f>
        <v>#REF!</v>
      </c>
      <c r="M76" s="6" t="e">
        <f t="shared" ref="M76:M87" si="8">K76+L76</f>
        <v>#REF!</v>
      </c>
    </row>
    <row r="77" spans="1:271" ht="25.5">
      <c r="A77" s="54">
        <v>90</v>
      </c>
      <c r="B77" s="55"/>
      <c r="C77" s="83" t="s">
        <v>64</v>
      </c>
      <c r="D77" s="57" t="s">
        <v>57</v>
      </c>
      <c r="E77" s="58" t="s">
        <v>33</v>
      </c>
      <c r="F77" s="59">
        <v>1.1499999999999999</v>
      </c>
      <c r="G77" s="25" t="e">
        <f>G76*F77</f>
        <v>#REF!</v>
      </c>
      <c r="H77" s="26"/>
      <c r="I77" s="27"/>
      <c r="J77" s="28">
        <f t="shared" si="7"/>
        <v>0</v>
      </c>
      <c r="K77" s="28" t="e">
        <f>H77*G77</f>
        <v>#REF!</v>
      </c>
      <c r="L77" s="28"/>
      <c r="M77" s="29" t="e">
        <f t="shared" si="8"/>
        <v>#REF!</v>
      </c>
    </row>
    <row r="78" spans="1:271" s="24" customFormat="1" ht="25.5" customHeight="1">
      <c r="A78" s="49">
        <v>91</v>
      </c>
      <c r="B78" s="50"/>
      <c r="C78" s="51" t="s">
        <v>48</v>
      </c>
      <c r="D78" s="51"/>
      <c r="E78" s="52" t="s">
        <v>33</v>
      </c>
      <c r="F78" s="53"/>
      <c r="G78" s="14" t="e">
        <f>#REF!*2</f>
        <v>#REF!</v>
      </c>
      <c r="H78" s="12"/>
      <c r="I78" s="4"/>
      <c r="J78" s="5">
        <f t="shared" si="7"/>
        <v>0</v>
      </c>
      <c r="K78" s="5"/>
      <c r="L78" s="5" t="e">
        <f>I78*G78</f>
        <v>#REF!</v>
      </c>
      <c r="M78" s="6" t="e">
        <f t="shared" si="8"/>
        <v>#REF!</v>
      </c>
    </row>
    <row r="79" spans="1:271" s="24" customFormat="1" ht="25.5">
      <c r="A79" s="54">
        <v>92</v>
      </c>
      <c r="B79" s="55"/>
      <c r="C79" s="83" t="s">
        <v>41</v>
      </c>
      <c r="D79" s="57" t="s">
        <v>57</v>
      </c>
      <c r="E79" s="30" t="s">
        <v>43</v>
      </c>
      <c r="F79" s="59">
        <f>1.21*1.6</f>
        <v>1.9359999999999999</v>
      </c>
      <c r="G79" s="15" t="e">
        <f>G78*0.06*F79</f>
        <v>#REF!</v>
      </c>
      <c r="H79" s="26"/>
      <c r="I79" s="27"/>
      <c r="J79" s="28">
        <f t="shared" si="7"/>
        <v>0</v>
      </c>
      <c r="K79" s="28" t="e">
        <f>H79*G79</f>
        <v>#REF!</v>
      </c>
      <c r="L79" s="28"/>
      <c r="M79" s="29" t="e">
        <f t="shared" si="8"/>
        <v>#REF!</v>
      </c>
    </row>
    <row r="80" spans="1:271" s="24" customFormat="1" ht="25.5">
      <c r="A80" s="54">
        <v>93</v>
      </c>
      <c r="B80" s="55"/>
      <c r="C80" s="83" t="s">
        <v>42</v>
      </c>
      <c r="D80" s="57" t="s">
        <v>57</v>
      </c>
      <c r="E80" s="58" t="s">
        <v>43</v>
      </c>
      <c r="F80" s="59">
        <v>0.30399999999999999</v>
      </c>
      <c r="G80" s="15" t="e">
        <f>G78*0.06*F80</f>
        <v>#REF!</v>
      </c>
      <c r="H80" s="26"/>
      <c r="I80" s="27"/>
      <c r="J80" s="28">
        <f t="shared" si="7"/>
        <v>0</v>
      </c>
      <c r="K80" s="28" t="e">
        <f>H80*G80</f>
        <v>#REF!</v>
      </c>
      <c r="L80" s="28"/>
      <c r="M80" s="29" t="e">
        <f t="shared" si="8"/>
        <v>#REF!</v>
      </c>
    </row>
    <row r="81" spans="1:13" s="24" customFormat="1" ht="25.5">
      <c r="A81" s="54">
        <v>94</v>
      </c>
      <c r="B81" s="55"/>
      <c r="C81" s="83" t="s">
        <v>62</v>
      </c>
      <c r="D81" s="57" t="s">
        <v>57</v>
      </c>
      <c r="E81" s="58" t="s">
        <v>37</v>
      </c>
      <c r="F81" s="59">
        <v>0.9</v>
      </c>
      <c r="G81" s="15" t="e">
        <f>G78*0.06*F81</f>
        <v>#REF!</v>
      </c>
      <c r="H81" s="26"/>
      <c r="I81" s="27"/>
      <c r="J81" s="28">
        <f t="shared" si="7"/>
        <v>0</v>
      </c>
      <c r="K81" s="28" t="e">
        <f>H81*G81</f>
        <v>#REF!</v>
      </c>
      <c r="L81" s="28"/>
      <c r="M81" s="29" t="e">
        <f t="shared" si="8"/>
        <v>#REF!</v>
      </c>
    </row>
    <row r="82" spans="1:13" s="24" customFormat="1" ht="25.5">
      <c r="A82" s="54">
        <v>95</v>
      </c>
      <c r="B82" s="55"/>
      <c r="C82" s="83" t="s">
        <v>63</v>
      </c>
      <c r="D82" s="57" t="s">
        <v>57</v>
      </c>
      <c r="E82" s="58" t="s">
        <v>40</v>
      </c>
      <c r="F82" s="59">
        <v>1.1000000000000001</v>
      </c>
      <c r="G82" s="25" t="e">
        <f>#REF!*2*F82</f>
        <v>#REF!</v>
      </c>
      <c r="H82" s="26"/>
      <c r="I82" s="27"/>
      <c r="J82" s="28">
        <f t="shared" si="7"/>
        <v>0</v>
      </c>
      <c r="K82" s="28" t="e">
        <f>H82*G82</f>
        <v>#REF!</v>
      </c>
      <c r="L82" s="28"/>
      <c r="M82" s="29" t="e">
        <f t="shared" si="8"/>
        <v>#REF!</v>
      </c>
    </row>
    <row r="83" spans="1:13" s="24" customFormat="1" ht="25.5" customHeight="1">
      <c r="A83" s="49">
        <v>96</v>
      </c>
      <c r="B83" s="50"/>
      <c r="C83" s="51" t="s">
        <v>44</v>
      </c>
      <c r="D83" s="51"/>
      <c r="E83" s="52" t="s">
        <v>33</v>
      </c>
      <c r="F83" s="53"/>
      <c r="G83" s="14" t="e">
        <f>#REF!*2</f>
        <v>#REF!</v>
      </c>
      <c r="H83" s="12"/>
      <c r="I83" s="4"/>
      <c r="J83" s="5">
        <f t="shared" si="7"/>
        <v>0</v>
      </c>
      <c r="K83" s="5"/>
      <c r="L83" s="5" t="e">
        <f>I83*G83</f>
        <v>#REF!</v>
      </c>
      <c r="M83" s="6" t="e">
        <f t="shared" si="8"/>
        <v>#REF!</v>
      </c>
    </row>
    <row r="84" spans="1:13" s="24" customFormat="1" ht="25.5">
      <c r="A84" s="54">
        <v>97</v>
      </c>
      <c r="B84" s="55"/>
      <c r="C84" s="83" t="s">
        <v>41</v>
      </c>
      <c r="D84" s="57" t="s">
        <v>57</v>
      </c>
      <c r="E84" s="30" t="s">
        <v>43</v>
      </c>
      <c r="F84" s="59">
        <f>1.21*1.6</f>
        <v>1.9359999999999999</v>
      </c>
      <c r="G84" s="15" t="e">
        <f>G83*0.08*F84</f>
        <v>#REF!</v>
      </c>
      <c r="H84" s="26"/>
      <c r="I84" s="27"/>
      <c r="J84" s="28">
        <f t="shared" si="7"/>
        <v>0</v>
      </c>
      <c r="K84" s="28" t="e">
        <f>H84*G84</f>
        <v>#REF!</v>
      </c>
      <c r="L84" s="28"/>
      <c r="M84" s="29" t="e">
        <f t="shared" si="8"/>
        <v>#REF!</v>
      </c>
    </row>
    <row r="85" spans="1:13" s="24" customFormat="1" ht="25.5">
      <c r="A85" s="54">
        <v>98</v>
      </c>
      <c r="B85" s="55"/>
      <c r="C85" s="83" t="s">
        <v>42</v>
      </c>
      <c r="D85" s="57" t="s">
        <v>57</v>
      </c>
      <c r="E85" s="58" t="s">
        <v>43</v>
      </c>
      <c r="F85" s="59">
        <v>0.30399999999999999</v>
      </c>
      <c r="G85" s="15" t="e">
        <f>G83*0.08*F85</f>
        <v>#REF!</v>
      </c>
      <c r="H85" s="26"/>
      <c r="I85" s="27"/>
      <c r="J85" s="28">
        <f t="shared" si="7"/>
        <v>0</v>
      </c>
      <c r="K85" s="28" t="e">
        <f>H85*G85</f>
        <v>#REF!</v>
      </c>
      <c r="L85" s="28"/>
      <c r="M85" s="29" t="e">
        <f t="shared" si="8"/>
        <v>#REF!</v>
      </c>
    </row>
    <row r="86" spans="1:13" s="24" customFormat="1" ht="25.5">
      <c r="A86" s="54">
        <v>99</v>
      </c>
      <c r="B86" s="55"/>
      <c r="C86" s="83" t="s">
        <v>62</v>
      </c>
      <c r="D86" s="57" t="s">
        <v>57</v>
      </c>
      <c r="E86" s="58" t="s">
        <v>37</v>
      </c>
      <c r="F86" s="59">
        <v>0.9</v>
      </c>
      <c r="G86" s="15" t="e">
        <f>G83*0.08*F86</f>
        <v>#REF!</v>
      </c>
      <c r="H86" s="26"/>
      <c r="I86" s="27"/>
      <c r="J86" s="28">
        <f t="shared" si="7"/>
        <v>0</v>
      </c>
      <c r="K86" s="28" t="e">
        <f>H86*G86</f>
        <v>#REF!</v>
      </c>
      <c r="L86" s="28"/>
      <c r="M86" s="29" t="e">
        <f t="shared" si="8"/>
        <v>#REF!</v>
      </c>
    </row>
    <row r="87" spans="1:13" s="24" customFormat="1" ht="25.5">
      <c r="A87" s="54">
        <v>100</v>
      </c>
      <c r="B87" s="55"/>
      <c r="C87" s="83" t="s">
        <v>63</v>
      </c>
      <c r="D87" s="57" t="s">
        <v>57</v>
      </c>
      <c r="E87" s="58" t="s">
        <v>40</v>
      </c>
      <c r="F87" s="59">
        <v>1.1000000000000001</v>
      </c>
      <c r="G87" s="25" t="e">
        <f>#REF!*2*F87</f>
        <v>#REF!</v>
      </c>
      <c r="H87" s="26"/>
      <c r="I87" s="27"/>
      <c r="J87" s="28">
        <f t="shared" si="7"/>
        <v>0</v>
      </c>
      <c r="K87" s="28" t="e">
        <f>H87*G87</f>
        <v>#REF!</v>
      </c>
      <c r="L87" s="28"/>
      <c r="M87" s="29" t="e">
        <f t="shared" si="8"/>
        <v>#REF!</v>
      </c>
    </row>
    <row r="88" spans="1:13" s="24" customFormat="1" ht="27" customHeight="1">
      <c r="A88" s="78">
        <v>80</v>
      </c>
      <c r="B88" s="79">
        <v>106</v>
      </c>
      <c r="C88" s="80" t="s">
        <v>75</v>
      </c>
      <c r="D88" s="80"/>
      <c r="E88" s="81"/>
      <c r="F88" s="82"/>
      <c r="G88" s="13"/>
      <c r="H88" s="10"/>
      <c r="I88" s="7"/>
      <c r="J88" s="8"/>
      <c r="K88" s="9"/>
      <c r="L88" s="9"/>
      <c r="M88" s="11"/>
    </row>
    <row r="89" spans="1:13" s="24" customFormat="1">
      <c r="A89" s="49">
        <v>81</v>
      </c>
      <c r="B89" s="50"/>
      <c r="C89" s="51" t="s">
        <v>44</v>
      </c>
      <c r="D89" s="51"/>
      <c r="E89" s="52" t="s">
        <v>33</v>
      </c>
      <c r="F89" s="53"/>
      <c r="G89" s="14" t="e">
        <f>#REF!*3</f>
        <v>#REF!</v>
      </c>
      <c r="H89" s="12"/>
      <c r="I89" s="4"/>
      <c r="J89" s="5">
        <f>H89+I89</f>
        <v>0</v>
      </c>
      <c r="K89" s="5"/>
      <c r="L89" s="5" t="e">
        <f>I89*G89</f>
        <v>#REF!</v>
      </c>
      <c r="M89" s="6" t="e">
        <f>K89+L89</f>
        <v>#REF!</v>
      </c>
    </row>
    <row r="90" spans="1:13" s="24" customFormat="1" ht="25.5">
      <c r="A90" s="54">
        <v>82</v>
      </c>
      <c r="B90" s="55"/>
      <c r="C90" s="83" t="s">
        <v>41</v>
      </c>
      <c r="D90" s="57" t="s">
        <v>57</v>
      </c>
      <c r="E90" s="30" t="s">
        <v>43</v>
      </c>
      <c r="F90" s="59">
        <f>1.21*1.6</f>
        <v>1.9359999999999999</v>
      </c>
      <c r="G90" s="15" t="e">
        <f>G89*0.08*F90</f>
        <v>#REF!</v>
      </c>
      <c r="H90" s="26"/>
      <c r="I90" s="27"/>
      <c r="J90" s="28">
        <f>H90+I90</f>
        <v>0</v>
      </c>
      <c r="K90" s="28" t="e">
        <f>H90*G90</f>
        <v>#REF!</v>
      </c>
      <c r="L90" s="28"/>
      <c r="M90" s="29" t="e">
        <f>K90+L90</f>
        <v>#REF!</v>
      </c>
    </row>
    <row r="91" spans="1:13" s="24" customFormat="1" ht="25.5">
      <c r="A91" s="54">
        <v>83</v>
      </c>
      <c r="B91" s="55"/>
      <c r="C91" s="83" t="s">
        <v>42</v>
      </c>
      <c r="D91" s="57" t="s">
        <v>57</v>
      </c>
      <c r="E91" s="58" t="s">
        <v>43</v>
      </c>
      <c r="F91" s="59">
        <v>0.30399999999999999</v>
      </c>
      <c r="G91" s="15" t="e">
        <f>G89*0.08*F91</f>
        <v>#REF!</v>
      </c>
      <c r="H91" s="26"/>
      <c r="I91" s="27"/>
      <c r="J91" s="28">
        <f>H91+I91</f>
        <v>0</v>
      </c>
      <c r="K91" s="28" t="e">
        <f>H91*G91</f>
        <v>#REF!</v>
      </c>
      <c r="L91" s="28"/>
      <c r="M91" s="29" t="e">
        <f>K91+L91</f>
        <v>#REF!</v>
      </c>
    </row>
    <row r="92" spans="1:13" s="24" customFormat="1" ht="25.5">
      <c r="A92" s="54">
        <v>84</v>
      </c>
      <c r="B92" s="55"/>
      <c r="C92" s="83" t="s">
        <v>62</v>
      </c>
      <c r="D92" s="57" t="s">
        <v>57</v>
      </c>
      <c r="E92" s="58" t="s">
        <v>37</v>
      </c>
      <c r="F92" s="59">
        <v>0.9</v>
      </c>
      <c r="G92" s="15" t="e">
        <f>G89*0.08*F92</f>
        <v>#REF!</v>
      </c>
      <c r="H92" s="26"/>
      <c r="I92" s="27"/>
      <c r="J92" s="28">
        <f>H92+I92</f>
        <v>0</v>
      </c>
      <c r="K92" s="28" t="e">
        <f>H92*G92</f>
        <v>#REF!</v>
      </c>
      <c r="L92" s="28"/>
      <c r="M92" s="29" t="e">
        <f>K92+L92</f>
        <v>#REF!</v>
      </c>
    </row>
    <row r="93" spans="1:13" s="24" customFormat="1" ht="25.5">
      <c r="A93" s="54">
        <v>85</v>
      </c>
      <c r="B93" s="55"/>
      <c r="C93" s="83" t="s">
        <v>63</v>
      </c>
      <c r="D93" s="57" t="s">
        <v>57</v>
      </c>
      <c r="E93" s="58" t="s">
        <v>40</v>
      </c>
      <c r="F93" s="59">
        <v>1.1000000000000001</v>
      </c>
      <c r="G93" s="25" t="e">
        <f>#REF!*3*F93</f>
        <v>#REF!</v>
      </c>
      <c r="H93" s="26"/>
      <c r="I93" s="27"/>
      <c r="J93" s="28">
        <f>H93+I93</f>
        <v>0</v>
      </c>
      <c r="K93" s="28" t="e">
        <f>H93*G93</f>
        <v>#REF!</v>
      </c>
      <c r="L93" s="28"/>
      <c r="M93" s="29" t="e">
        <f>K93+L93</f>
        <v>#REF!</v>
      </c>
    </row>
    <row r="94" spans="1:13" s="24" customFormat="1" ht="25.5">
      <c r="A94" s="78">
        <v>86</v>
      </c>
      <c r="B94" s="79">
        <v>106</v>
      </c>
      <c r="C94" s="80" t="s">
        <v>74</v>
      </c>
      <c r="D94" s="80"/>
      <c r="E94" s="81"/>
      <c r="F94" s="82"/>
      <c r="G94" s="13"/>
      <c r="H94" s="10"/>
      <c r="I94" s="7"/>
      <c r="J94" s="8"/>
      <c r="K94" s="9"/>
      <c r="L94" s="9"/>
      <c r="M94" s="11"/>
    </row>
    <row r="95" spans="1:13" s="24" customFormat="1" ht="25.5">
      <c r="A95" s="49">
        <v>89</v>
      </c>
      <c r="B95" s="50"/>
      <c r="C95" s="51" t="s">
        <v>46</v>
      </c>
      <c r="D95" s="51"/>
      <c r="E95" s="52" t="s">
        <v>33</v>
      </c>
      <c r="F95" s="53"/>
      <c r="G95" s="14" t="e">
        <f>#REF!*3</f>
        <v>#REF!</v>
      </c>
      <c r="H95" s="12"/>
      <c r="I95" s="4"/>
      <c r="J95" s="5">
        <f t="shared" ref="J95:J106" si="9">H95+I95</f>
        <v>0</v>
      </c>
      <c r="K95" s="5"/>
      <c r="L95" s="5" t="e">
        <f>I95*G95</f>
        <v>#REF!</v>
      </c>
      <c r="M95" s="6" t="e">
        <f t="shared" ref="M95:M106" si="10">K95+L95</f>
        <v>#REF!</v>
      </c>
    </row>
    <row r="96" spans="1:13" s="24" customFormat="1" ht="25.5">
      <c r="A96" s="54">
        <v>90</v>
      </c>
      <c r="B96" s="55"/>
      <c r="C96" s="83" t="s">
        <v>64</v>
      </c>
      <c r="D96" s="57" t="s">
        <v>57</v>
      </c>
      <c r="E96" s="58" t="s">
        <v>33</v>
      </c>
      <c r="F96" s="59">
        <v>1.1499999999999999</v>
      </c>
      <c r="G96" s="25" t="e">
        <f>G95*F96</f>
        <v>#REF!</v>
      </c>
      <c r="H96" s="26"/>
      <c r="I96" s="27"/>
      <c r="J96" s="28">
        <f t="shared" si="9"/>
        <v>0</v>
      </c>
      <c r="K96" s="28" t="e">
        <f>H96*G96</f>
        <v>#REF!</v>
      </c>
      <c r="L96" s="28"/>
      <c r="M96" s="29" t="e">
        <f t="shared" si="10"/>
        <v>#REF!</v>
      </c>
    </row>
    <row r="97" spans="1:13" s="24" customFormat="1">
      <c r="A97" s="49">
        <v>91</v>
      </c>
      <c r="B97" s="50"/>
      <c r="C97" s="51" t="s">
        <v>48</v>
      </c>
      <c r="D97" s="51"/>
      <c r="E97" s="52" t="s">
        <v>33</v>
      </c>
      <c r="F97" s="53"/>
      <c r="G97" s="14" t="e">
        <f>#REF!*3</f>
        <v>#REF!</v>
      </c>
      <c r="H97" s="12"/>
      <c r="I97" s="4"/>
      <c r="J97" s="5">
        <f t="shared" si="9"/>
        <v>0</v>
      </c>
      <c r="K97" s="5"/>
      <c r="L97" s="5" t="e">
        <f>I97*G97</f>
        <v>#REF!</v>
      </c>
      <c r="M97" s="6" t="e">
        <f t="shared" si="10"/>
        <v>#REF!</v>
      </c>
    </row>
    <row r="98" spans="1:13" s="24" customFormat="1" ht="25.5">
      <c r="A98" s="54">
        <v>92</v>
      </c>
      <c r="B98" s="55"/>
      <c r="C98" s="83" t="s">
        <v>41</v>
      </c>
      <c r="D98" s="57" t="s">
        <v>57</v>
      </c>
      <c r="E98" s="30" t="s">
        <v>43</v>
      </c>
      <c r="F98" s="59">
        <f>1.21*1.6</f>
        <v>1.9359999999999999</v>
      </c>
      <c r="G98" s="15" t="e">
        <f>G97*0.06*F98</f>
        <v>#REF!</v>
      </c>
      <c r="H98" s="26"/>
      <c r="I98" s="27"/>
      <c r="J98" s="28">
        <f t="shared" si="9"/>
        <v>0</v>
      </c>
      <c r="K98" s="28" t="e">
        <f>H98*G98</f>
        <v>#REF!</v>
      </c>
      <c r="L98" s="28"/>
      <c r="M98" s="29" t="e">
        <f t="shared" si="10"/>
        <v>#REF!</v>
      </c>
    </row>
    <row r="99" spans="1:13" s="24" customFormat="1" ht="25.5">
      <c r="A99" s="54">
        <v>93</v>
      </c>
      <c r="B99" s="55"/>
      <c r="C99" s="83" t="s">
        <v>42</v>
      </c>
      <c r="D99" s="57" t="s">
        <v>57</v>
      </c>
      <c r="E99" s="58" t="s">
        <v>43</v>
      </c>
      <c r="F99" s="59">
        <v>0.30399999999999999</v>
      </c>
      <c r="G99" s="15" t="e">
        <f>G97*0.06*F99</f>
        <v>#REF!</v>
      </c>
      <c r="H99" s="26"/>
      <c r="I99" s="27"/>
      <c r="J99" s="28">
        <f t="shared" si="9"/>
        <v>0</v>
      </c>
      <c r="K99" s="28" t="e">
        <f>H99*G99</f>
        <v>#REF!</v>
      </c>
      <c r="L99" s="28"/>
      <c r="M99" s="29" t="e">
        <f t="shared" si="10"/>
        <v>#REF!</v>
      </c>
    </row>
    <row r="100" spans="1:13" s="24" customFormat="1" ht="25.5">
      <c r="A100" s="54">
        <v>94</v>
      </c>
      <c r="B100" s="55"/>
      <c r="C100" s="83" t="s">
        <v>62</v>
      </c>
      <c r="D100" s="57" t="s">
        <v>57</v>
      </c>
      <c r="E100" s="58" t="s">
        <v>37</v>
      </c>
      <c r="F100" s="59">
        <v>0.9</v>
      </c>
      <c r="G100" s="15" t="e">
        <f>G97*0.06*F100</f>
        <v>#REF!</v>
      </c>
      <c r="H100" s="26"/>
      <c r="I100" s="27"/>
      <c r="J100" s="28">
        <f t="shared" si="9"/>
        <v>0</v>
      </c>
      <c r="K100" s="28" t="e">
        <f>H100*G100</f>
        <v>#REF!</v>
      </c>
      <c r="L100" s="28"/>
      <c r="M100" s="29" t="e">
        <f t="shared" si="10"/>
        <v>#REF!</v>
      </c>
    </row>
    <row r="101" spans="1:13" s="24" customFormat="1" ht="25.5">
      <c r="A101" s="54">
        <v>95</v>
      </c>
      <c r="B101" s="55"/>
      <c r="C101" s="83" t="s">
        <v>63</v>
      </c>
      <c r="D101" s="57" t="s">
        <v>57</v>
      </c>
      <c r="E101" s="58" t="s">
        <v>40</v>
      </c>
      <c r="F101" s="59">
        <v>1.1000000000000001</v>
      </c>
      <c r="G101" s="25" t="e">
        <f>#REF!*3*F101</f>
        <v>#REF!</v>
      </c>
      <c r="H101" s="26"/>
      <c r="I101" s="27"/>
      <c r="J101" s="28">
        <f t="shared" si="9"/>
        <v>0</v>
      </c>
      <c r="K101" s="28" t="e">
        <f>H101*G101</f>
        <v>#REF!</v>
      </c>
      <c r="L101" s="28"/>
      <c r="M101" s="29" t="e">
        <f t="shared" si="10"/>
        <v>#REF!</v>
      </c>
    </row>
    <row r="102" spans="1:13" s="24" customFormat="1">
      <c r="A102" s="49">
        <v>96</v>
      </c>
      <c r="B102" s="50"/>
      <c r="C102" s="51" t="s">
        <v>44</v>
      </c>
      <c r="D102" s="51"/>
      <c r="E102" s="52" t="s">
        <v>33</v>
      </c>
      <c r="F102" s="53"/>
      <c r="G102" s="14" t="e">
        <f>#REF!*3</f>
        <v>#REF!</v>
      </c>
      <c r="H102" s="12"/>
      <c r="I102" s="4"/>
      <c r="J102" s="5">
        <f t="shared" si="9"/>
        <v>0</v>
      </c>
      <c r="K102" s="5"/>
      <c r="L102" s="5" t="e">
        <f>I102*G102</f>
        <v>#REF!</v>
      </c>
      <c r="M102" s="6" t="e">
        <f t="shared" si="10"/>
        <v>#REF!</v>
      </c>
    </row>
    <row r="103" spans="1:13" s="24" customFormat="1" ht="25.5">
      <c r="A103" s="54">
        <v>97</v>
      </c>
      <c r="B103" s="55"/>
      <c r="C103" s="83" t="s">
        <v>41</v>
      </c>
      <c r="D103" s="57" t="s">
        <v>57</v>
      </c>
      <c r="E103" s="30" t="s">
        <v>43</v>
      </c>
      <c r="F103" s="59">
        <f>1.21*1.6</f>
        <v>1.9359999999999999</v>
      </c>
      <c r="G103" s="15" t="e">
        <f>G102*0.08*F103</f>
        <v>#REF!</v>
      </c>
      <c r="H103" s="26"/>
      <c r="I103" s="27"/>
      <c r="J103" s="28">
        <f t="shared" si="9"/>
        <v>0</v>
      </c>
      <c r="K103" s="28" t="e">
        <f>H103*G103</f>
        <v>#REF!</v>
      </c>
      <c r="L103" s="28"/>
      <c r="M103" s="29" t="e">
        <f t="shared" si="10"/>
        <v>#REF!</v>
      </c>
    </row>
    <row r="104" spans="1:13" s="24" customFormat="1" ht="25.5">
      <c r="A104" s="54">
        <v>98</v>
      </c>
      <c r="B104" s="55"/>
      <c r="C104" s="83" t="s">
        <v>42</v>
      </c>
      <c r="D104" s="57" t="s">
        <v>57</v>
      </c>
      <c r="E104" s="58" t="s">
        <v>43</v>
      </c>
      <c r="F104" s="59">
        <v>0.30399999999999999</v>
      </c>
      <c r="G104" s="15" t="e">
        <f>G102*0.08*F104</f>
        <v>#REF!</v>
      </c>
      <c r="H104" s="26"/>
      <c r="I104" s="27"/>
      <c r="J104" s="28">
        <f t="shared" si="9"/>
        <v>0</v>
      </c>
      <c r="K104" s="28" t="e">
        <f>H104*G104</f>
        <v>#REF!</v>
      </c>
      <c r="L104" s="28"/>
      <c r="M104" s="29" t="e">
        <f t="shared" si="10"/>
        <v>#REF!</v>
      </c>
    </row>
    <row r="105" spans="1:13" s="24" customFormat="1" ht="25.5">
      <c r="A105" s="54">
        <v>99</v>
      </c>
      <c r="B105" s="55"/>
      <c r="C105" s="83" t="s">
        <v>62</v>
      </c>
      <c r="D105" s="57" t="s">
        <v>57</v>
      </c>
      <c r="E105" s="58" t="s">
        <v>37</v>
      </c>
      <c r="F105" s="59">
        <v>0.9</v>
      </c>
      <c r="G105" s="15" t="e">
        <f>G102*0.08*F105</f>
        <v>#REF!</v>
      </c>
      <c r="H105" s="26"/>
      <c r="I105" s="27"/>
      <c r="J105" s="28">
        <f t="shared" si="9"/>
        <v>0</v>
      </c>
      <c r="K105" s="28" t="e">
        <f>H105*G105</f>
        <v>#REF!</v>
      </c>
      <c r="L105" s="28"/>
      <c r="M105" s="29" t="e">
        <f t="shared" si="10"/>
        <v>#REF!</v>
      </c>
    </row>
    <row r="106" spans="1:13" s="24" customFormat="1" ht="25.5">
      <c r="A106" s="54">
        <v>100</v>
      </c>
      <c r="B106" s="55"/>
      <c r="C106" s="83" t="s">
        <v>63</v>
      </c>
      <c r="D106" s="57" t="s">
        <v>57</v>
      </c>
      <c r="E106" s="58" t="s">
        <v>40</v>
      </c>
      <c r="F106" s="59">
        <v>1.1000000000000001</v>
      </c>
      <c r="G106" s="25" t="e">
        <f>#REF!*3*F106</f>
        <v>#REF!</v>
      </c>
      <c r="H106" s="26"/>
      <c r="I106" s="27"/>
      <c r="J106" s="28">
        <f t="shared" si="9"/>
        <v>0</v>
      </c>
      <c r="K106" s="28" t="e">
        <f>H106*G106</f>
        <v>#REF!</v>
      </c>
      <c r="L106" s="28"/>
      <c r="M106" s="29" t="e">
        <f t="shared" si="10"/>
        <v>#REF!</v>
      </c>
    </row>
    <row r="107" spans="1:13" s="24" customFormat="1" ht="27.75" customHeight="1">
      <c r="A107" s="78">
        <v>80</v>
      </c>
      <c r="B107" s="79">
        <v>106</v>
      </c>
      <c r="C107" s="80" t="s">
        <v>76</v>
      </c>
      <c r="D107" s="80"/>
      <c r="E107" s="81"/>
      <c r="F107" s="82"/>
      <c r="G107" s="13"/>
      <c r="H107" s="10"/>
      <c r="I107" s="7"/>
      <c r="J107" s="8"/>
      <c r="K107" s="9"/>
      <c r="L107" s="9"/>
      <c r="M107" s="11"/>
    </row>
    <row r="108" spans="1:13" s="24" customFormat="1">
      <c r="A108" s="49">
        <v>81</v>
      </c>
      <c r="B108" s="50"/>
      <c r="C108" s="51" t="s">
        <v>44</v>
      </c>
      <c r="D108" s="51"/>
      <c r="E108" s="52" t="s">
        <v>33</v>
      </c>
      <c r="F108" s="53"/>
      <c r="G108" s="14" t="e">
        <f>#REF!</f>
        <v>#REF!</v>
      </c>
      <c r="H108" s="12"/>
      <c r="I108" s="4"/>
      <c r="J108" s="5">
        <f>H108+I108</f>
        <v>0</v>
      </c>
      <c r="K108" s="5"/>
      <c r="L108" s="5" t="e">
        <f>I108*G108</f>
        <v>#REF!</v>
      </c>
      <c r="M108" s="6" t="e">
        <f>K108+L108</f>
        <v>#REF!</v>
      </c>
    </row>
    <row r="109" spans="1:13" s="24" customFormat="1" ht="25.5">
      <c r="A109" s="54">
        <v>82</v>
      </c>
      <c r="B109" s="55"/>
      <c r="C109" s="83" t="s">
        <v>41</v>
      </c>
      <c r="D109" s="57" t="s">
        <v>57</v>
      </c>
      <c r="E109" s="30" t="s">
        <v>43</v>
      </c>
      <c r="F109" s="59">
        <f>1.21*1.6</f>
        <v>1.9359999999999999</v>
      </c>
      <c r="G109" s="15" t="e">
        <f>G108*0.08*F109</f>
        <v>#REF!</v>
      </c>
      <c r="H109" s="26"/>
      <c r="I109" s="27"/>
      <c r="J109" s="28">
        <f>H109+I109</f>
        <v>0</v>
      </c>
      <c r="K109" s="28" t="e">
        <f>H109*G109</f>
        <v>#REF!</v>
      </c>
      <c r="L109" s="28"/>
      <c r="M109" s="29" t="e">
        <f>K109+L109</f>
        <v>#REF!</v>
      </c>
    </row>
    <row r="110" spans="1:13" s="24" customFormat="1" ht="25.5">
      <c r="A110" s="54">
        <v>83</v>
      </c>
      <c r="B110" s="55"/>
      <c r="C110" s="83" t="s">
        <v>42</v>
      </c>
      <c r="D110" s="57" t="s">
        <v>57</v>
      </c>
      <c r="E110" s="58" t="s">
        <v>43</v>
      </c>
      <c r="F110" s="59">
        <v>0.30399999999999999</v>
      </c>
      <c r="G110" s="15" t="e">
        <f>G108*0.08*F110</f>
        <v>#REF!</v>
      </c>
      <c r="H110" s="26"/>
      <c r="I110" s="27"/>
      <c r="J110" s="28">
        <f>H110+I110</f>
        <v>0</v>
      </c>
      <c r="K110" s="28" t="e">
        <f>H110*G110</f>
        <v>#REF!</v>
      </c>
      <c r="L110" s="28"/>
      <c r="M110" s="29" t="e">
        <f>K110+L110</f>
        <v>#REF!</v>
      </c>
    </row>
    <row r="111" spans="1:13" s="24" customFormat="1" ht="25.5">
      <c r="A111" s="54">
        <v>84</v>
      </c>
      <c r="B111" s="55"/>
      <c r="C111" s="83" t="s">
        <v>62</v>
      </c>
      <c r="D111" s="57" t="s">
        <v>57</v>
      </c>
      <c r="E111" s="58" t="s">
        <v>37</v>
      </c>
      <c r="F111" s="59">
        <v>0.9</v>
      </c>
      <c r="G111" s="15" t="e">
        <f>G108*0.08*F111</f>
        <v>#REF!</v>
      </c>
      <c r="H111" s="26"/>
      <c r="I111" s="27"/>
      <c r="J111" s="28">
        <f>H111+I111</f>
        <v>0</v>
      </c>
      <c r="K111" s="28" t="e">
        <f>H111*G111</f>
        <v>#REF!</v>
      </c>
      <c r="L111" s="28"/>
      <c r="M111" s="29" t="e">
        <f>K111+L111</f>
        <v>#REF!</v>
      </c>
    </row>
    <row r="112" spans="1:13" s="24" customFormat="1" ht="25.5">
      <c r="A112" s="54">
        <v>85</v>
      </c>
      <c r="B112" s="55"/>
      <c r="C112" s="83" t="s">
        <v>63</v>
      </c>
      <c r="D112" s="57" t="s">
        <v>57</v>
      </c>
      <c r="E112" s="58" t="s">
        <v>40</v>
      </c>
      <c r="F112" s="59">
        <v>1.1000000000000001</v>
      </c>
      <c r="G112" s="25" t="e">
        <f>#REF!*F112</f>
        <v>#REF!</v>
      </c>
      <c r="H112" s="26"/>
      <c r="I112" s="27"/>
      <c r="J112" s="28">
        <f>H112+I112</f>
        <v>0</v>
      </c>
      <c r="K112" s="28" t="e">
        <f>H112*G112</f>
        <v>#REF!</v>
      </c>
      <c r="L112" s="28"/>
      <c r="M112" s="29" t="e">
        <f>K112+L112</f>
        <v>#REF!</v>
      </c>
    </row>
    <row r="113" spans="1:13" s="24" customFormat="1" ht="25.5">
      <c r="A113" s="78">
        <v>86</v>
      </c>
      <c r="B113" s="79">
        <v>106</v>
      </c>
      <c r="C113" s="80" t="s">
        <v>77</v>
      </c>
      <c r="D113" s="80"/>
      <c r="E113" s="81"/>
      <c r="F113" s="82"/>
      <c r="G113" s="13"/>
      <c r="H113" s="10"/>
      <c r="I113" s="7"/>
      <c r="J113" s="8"/>
      <c r="K113" s="9"/>
      <c r="L113" s="9"/>
      <c r="M113" s="11"/>
    </row>
    <row r="114" spans="1:13" s="24" customFormat="1" ht="25.5">
      <c r="A114" s="49">
        <v>89</v>
      </c>
      <c r="B114" s="50"/>
      <c r="C114" s="51" t="s">
        <v>46</v>
      </c>
      <c r="D114" s="51"/>
      <c r="E114" s="52" t="s">
        <v>33</v>
      </c>
      <c r="F114" s="53"/>
      <c r="G114" s="14" t="e">
        <f>#REF!</f>
        <v>#REF!</v>
      </c>
      <c r="H114" s="12"/>
      <c r="I114" s="4"/>
      <c r="J114" s="5">
        <f t="shared" ref="J114:J125" si="11">H114+I114</f>
        <v>0</v>
      </c>
      <c r="K114" s="5"/>
      <c r="L114" s="5" t="e">
        <f>I114*G114</f>
        <v>#REF!</v>
      </c>
      <c r="M114" s="6" t="e">
        <f t="shared" ref="M114:M125" si="12">K114+L114</f>
        <v>#REF!</v>
      </c>
    </row>
    <row r="115" spans="1:13" s="24" customFormat="1" ht="25.5">
      <c r="A115" s="54">
        <v>90</v>
      </c>
      <c r="B115" s="55"/>
      <c r="C115" s="83" t="s">
        <v>64</v>
      </c>
      <c r="D115" s="57" t="s">
        <v>57</v>
      </c>
      <c r="E115" s="58" t="s">
        <v>33</v>
      </c>
      <c r="F115" s="59">
        <v>1.1499999999999999</v>
      </c>
      <c r="G115" s="25" t="e">
        <f>G114*F115</f>
        <v>#REF!</v>
      </c>
      <c r="H115" s="26"/>
      <c r="I115" s="27"/>
      <c r="J115" s="28">
        <f t="shared" si="11"/>
        <v>0</v>
      </c>
      <c r="K115" s="28" t="e">
        <f>H115*G115</f>
        <v>#REF!</v>
      </c>
      <c r="L115" s="28"/>
      <c r="M115" s="29" t="e">
        <f t="shared" si="12"/>
        <v>#REF!</v>
      </c>
    </row>
    <row r="116" spans="1:13" s="24" customFormat="1">
      <c r="A116" s="49">
        <v>91</v>
      </c>
      <c r="B116" s="50"/>
      <c r="C116" s="51" t="s">
        <v>48</v>
      </c>
      <c r="D116" s="51"/>
      <c r="E116" s="52" t="s">
        <v>33</v>
      </c>
      <c r="F116" s="53"/>
      <c r="G116" s="14" t="e">
        <f>#REF!</f>
        <v>#REF!</v>
      </c>
      <c r="H116" s="12"/>
      <c r="I116" s="4"/>
      <c r="J116" s="5">
        <f t="shared" si="11"/>
        <v>0</v>
      </c>
      <c r="K116" s="5"/>
      <c r="L116" s="5" t="e">
        <f>I116*G116</f>
        <v>#REF!</v>
      </c>
      <c r="M116" s="6" t="e">
        <f t="shared" si="12"/>
        <v>#REF!</v>
      </c>
    </row>
    <row r="117" spans="1:13" s="24" customFormat="1" ht="25.5">
      <c r="A117" s="54">
        <v>92</v>
      </c>
      <c r="B117" s="55"/>
      <c r="C117" s="83" t="s">
        <v>41</v>
      </c>
      <c r="D117" s="57" t="s">
        <v>57</v>
      </c>
      <c r="E117" s="30" t="s">
        <v>43</v>
      </c>
      <c r="F117" s="59">
        <f>1.21*1.6</f>
        <v>1.9359999999999999</v>
      </c>
      <c r="G117" s="15" t="e">
        <f>G116*0.06*F117</f>
        <v>#REF!</v>
      </c>
      <c r="H117" s="26"/>
      <c r="I117" s="27"/>
      <c r="J117" s="28">
        <f t="shared" si="11"/>
        <v>0</v>
      </c>
      <c r="K117" s="28" t="e">
        <f>H117*G117</f>
        <v>#REF!</v>
      </c>
      <c r="L117" s="28"/>
      <c r="M117" s="29" t="e">
        <f t="shared" si="12"/>
        <v>#REF!</v>
      </c>
    </row>
    <row r="118" spans="1:13" s="24" customFormat="1" ht="25.5">
      <c r="A118" s="54">
        <v>93</v>
      </c>
      <c r="B118" s="55"/>
      <c r="C118" s="83" t="s">
        <v>42</v>
      </c>
      <c r="D118" s="57" t="s">
        <v>57</v>
      </c>
      <c r="E118" s="58" t="s">
        <v>43</v>
      </c>
      <c r="F118" s="59">
        <v>0.30399999999999999</v>
      </c>
      <c r="G118" s="15" t="e">
        <f>G116*0.06*F118</f>
        <v>#REF!</v>
      </c>
      <c r="H118" s="26"/>
      <c r="I118" s="27"/>
      <c r="J118" s="28">
        <f t="shared" si="11"/>
        <v>0</v>
      </c>
      <c r="K118" s="28" t="e">
        <f>H118*G118</f>
        <v>#REF!</v>
      </c>
      <c r="L118" s="28"/>
      <c r="M118" s="29" t="e">
        <f t="shared" si="12"/>
        <v>#REF!</v>
      </c>
    </row>
    <row r="119" spans="1:13" s="24" customFormat="1" ht="25.5">
      <c r="A119" s="54">
        <v>94</v>
      </c>
      <c r="B119" s="55"/>
      <c r="C119" s="83" t="s">
        <v>62</v>
      </c>
      <c r="D119" s="57" t="s">
        <v>57</v>
      </c>
      <c r="E119" s="58" t="s">
        <v>37</v>
      </c>
      <c r="F119" s="59">
        <v>0.9</v>
      </c>
      <c r="G119" s="15" t="e">
        <f>G116*0.06*F119</f>
        <v>#REF!</v>
      </c>
      <c r="H119" s="26"/>
      <c r="I119" s="27"/>
      <c r="J119" s="28">
        <f t="shared" si="11"/>
        <v>0</v>
      </c>
      <c r="K119" s="28" t="e">
        <f>H119*G119</f>
        <v>#REF!</v>
      </c>
      <c r="L119" s="28"/>
      <c r="M119" s="29" t="e">
        <f t="shared" si="12"/>
        <v>#REF!</v>
      </c>
    </row>
    <row r="120" spans="1:13" s="24" customFormat="1" ht="25.5">
      <c r="A120" s="54">
        <v>95</v>
      </c>
      <c r="B120" s="55"/>
      <c r="C120" s="83" t="s">
        <v>63</v>
      </c>
      <c r="D120" s="57" t="s">
        <v>57</v>
      </c>
      <c r="E120" s="58" t="s">
        <v>40</v>
      </c>
      <c r="F120" s="59">
        <v>1.1000000000000001</v>
      </c>
      <c r="G120" s="25" t="e">
        <f>#REF!*F120</f>
        <v>#REF!</v>
      </c>
      <c r="H120" s="26"/>
      <c r="I120" s="27"/>
      <c r="J120" s="28">
        <f t="shared" si="11"/>
        <v>0</v>
      </c>
      <c r="K120" s="28" t="e">
        <f>H120*G120</f>
        <v>#REF!</v>
      </c>
      <c r="L120" s="28"/>
      <c r="M120" s="29" t="e">
        <f t="shared" si="12"/>
        <v>#REF!</v>
      </c>
    </row>
    <row r="121" spans="1:13" s="24" customFormat="1">
      <c r="A121" s="49">
        <v>96</v>
      </c>
      <c r="B121" s="50"/>
      <c r="C121" s="51" t="s">
        <v>44</v>
      </c>
      <c r="D121" s="51"/>
      <c r="E121" s="52" t="s">
        <v>33</v>
      </c>
      <c r="F121" s="53"/>
      <c r="G121" s="14" t="e">
        <f>#REF!</f>
        <v>#REF!</v>
      </c>
      <c r="H121" s="12"/>
      <c r="I121" s="4"/>
      <c r="J121" s="5">
        <f t="shared" si="11"/>
        <v>0</v>
      </c>
      <c r="K121" s="5"/>
      <c r="L121" s="5" t="e">
        <f>I121*G121</f>
        <v>#REF!</v>
      </c>
      <c r="M121" s="6" t="e">
        <f t="shared" si="12"/>
        <v>#REF!</v>
      </c>
    </row>
    <row r="122" spans="1:13" s="24" customFormat="1" ht="25.5">
      <c r="A122" s="54">
        <v>97</v>
      </c>
      <c r="B122" s="55"/>
      <c r="C122" s="83" t="s">
        <v>41</v>
      </c>
      <c r="D122" s="57" t="s">
        <v>57</v>
      </c>
      <c r="E122" s="30" t="s">
        <v>43</v>
      </c>
      <c r="F122" s="59">
        <f>1.21*1.6</f>
        <v>1.9359999999999999</v>
      </c>
      <c r="G122" s="15" t="e">
        <f>G121*0.08*F122</f>
        <v>#REF!</v>
      </c>
      <c r="H122" s="26"/>
      <c r="I122" s="27"/>
      <c r="J122" s="28">
        <f t="shared" si="11"/>
        <v>0</v>
      </c>
      <c r="K122" s="28" t="e">
        <f>H122*G122</f>
        <v>#REF!</v>
      </c>
      <c r="L122" s="28"/>
      <c r="M122" s="29" t="e">
        <f t="shared" si="12"/>
        <v>#REF!</v>
      </c>
    </row>
    <row r="123" spans="1:13" s="24" customFormat="1" ht="25.5">
      <c r="A123" s="54">
        <v>98</v>
      </c>
      <c r="B123" s="55"/>
      <c r="C123" s="83" t="s">
        <v>42</v>
      </c>
      <c r="D123" s="57" t="s">
        <v>57</v>
      </c>
      <c r="E123" s="58" t="s">
        <v>43</v>
      </c>
      <c r="F123" s="59">
        <v>0.30399999999999999</v>
      </c>
      <c r="G123" s="15" t="e">
        <f>G121*0.08*F123</f>
        <v>#REF!</v>
      </c>
      <c r="H123" s="26"/>
      <c r="I123" s="27"/>
      <c r="J123" s="28">
        <f t="shared" si="11"/>
        <v>0</v>
      </c>
      <c r="K123" s="28" t="e">
        <f>H123*G123</f>
        <v>#REF!</v>
      </c>
      <c r="L123" s="28"/>
      <c r="M123" s="29" t="e">
        <f t="shared" si="12"/>
        <v>#REF!</v>
      </c>
    </row>
    <row r="124" spans="1:13" s="24" customFormat="1" ht="25.5">
      <c r="A124" s="54">
        <v>99</v>
      </c>
      <c r="B124" s="55"/>
      <c r="C124" s="83" t="s">
        <v>62</v>
      </c>
      <c r="D124" s="57" t="s">
        <v>57</v>
      </c>
      <c r="E124" s="58" t="s">
        <v>37</v>
      </c>
      <c r="F124" s="59">
        <v>0.9</v>
      </c>
      <c r="G124" s="15" t="e">
        <f>G121*0.08*F124</f>
        <v>#REF!</v>
      </c>
      <c r="H124" s="26"/>
      <c r="I124" s="27"/>
      <c r="J124" s="28">
        <f t="shared" si="11"/>
        <v>0</v>
      </c>
      <c r="K124" s="28" t="e">
        <f>H124*G124</f>
        <v>#REF!</v>
      </c>
      <c r="L124" s="28"/>
      <c r="M124" s="29" t="e">
        <f t="shared" si="12"/>
        <v>#REF!</v>
      </c>
    </row>
    <row r="125" spans="1:13" s="24" customFormat="1" ht="25.5">
      <c r="A125" s="54">
        <v>100</v>
      </c>
      <c r="B125" s="55"/>
      <c r="C125" s="83" t="s">
        <v>63</v>
      </c>
      <c r="D125" s="57" t="s">
        <v>57</v>
      </c>
      <c r="E125" s="58" t="s">
        <v>40</v>
      </c>
      <c r="F125" s="59">
        <v>1.1000000000000001</v>
      </c>
      <c r="G125" s="25" t="e">
        <f>#REF!*F125</f>
        <v>#REF!</v>
      </c>
      <c r="H125" s="26"/>
      <c r="I125" s="27"/>
      <c r="J125" s="28">
        <f t="shared" si="11"/>
        <v>0</v>
      </c>
      <c r="K125" s="28" t="e">
        <f>H125*G125</f>
        <v>#REF!</v>
      </c>
      <c r="L125" s="28"/>
      <c r="M125" s="29" t="e">
        <f t="shared" si="12"/>
        <v>#REF!</v>
      </c>
    </row>
    <row r="126" spans="1:13" s="24" customFormat="1" ht="25.5">
      <c r="A126" s="78">
        <v>86</v>
      </c>
      <c r="B126" s="79">
        <v>106</v>
      </c>
      <c r="C126" s="80" t="s">
        <v>78</v>
      </c>
      <c r="D126" s="80"/>
      <c r="E126" s="81"/>
      <c r="F126" s="82"/>
      <c r="G126" s="13"/>
      <c r="H126" s="10"/>
      <c r="I126" s="7"/>
      <c r="J126" s="8"/>
      <c r="K126" s="9"/>
      <c r="L126" s="9"/>
      <c r="M126" s="11"/>
    </row>
    <row r="127" spans="1:13" s="24" customFormat="1">
      <c r="A127" s="49">
        <v>89</v>
      </c>
      <c r="B127" s="50"/>
      <c r="C127" s="51" t="s">
        <v>80</v>
      </c>
      <c r="D127" s="51"/>
      <c r="E127" s="52" t="s">
        <v>33</v>
      </c>
      <c r="F127" s="53"/>
      <c r="G127" s="14" t="e">
        <f>#REF!</f>
        <v>#REF!</v>
      </c>
      <c r="H127" s="12"/>
      <c r="I127" s="4"/>
      <c r="J127" s="5">
        <f t="shared" ref="J127:J135" si="13">H127+I127</f>
        <v>0</v>
      </c>
      <c r="K127" s="5"/>
      <c r="L127" s="5" t="e">
        <f>I127*G127</f>
        <v>#REF!</v>
      </c>
      <c r="M127" s="6" t="e">
        <f t="shared" ref="M127:M135" si="14">K127+L127</f>
        <v>#REF!</v>
      </c>
    </row>
    <row r="128" spans="1:13" s="24" customFormat="1" ht="25.5">
      <c r="A128" s="54">
        <v>90</v>
      </c>
      <c r="B128" s="55"/>
      <c r="C128" s="83" t="s">
        <v>79</v>
      </c>
      <c r="D128" s="57" t="s">
        <v>57</v>
      </c>
      <c r="E128" s="58" t="s">
        <v>37</v>
      </c>
      <c r="F128" s="59">
        <v>1.1000000000000001</v>
      </c>
      <c r="G128" s="25" t="e">
        <f>G127*2*F128</f>
        <v>#REF!</v>
      </c>
      <c r="H128" s="26"/>
      <c r="I128" s="27"/>
      <c r="J128" s="28">
        <f t="shared" si="13"/>
        <v>0</v>
      </c>
      <c r="K128" s="28" t="e">
        <f>H128*G128</f>
        <v>#REF!</v>
      </c>
      <c r="L128" s="28"/>
      <c r="M128" s="29" t="e">
        <f t="shared" si="14"/>
        <v>#REF!</v>
      </c>
    </row>
    <row r="129" spans="1:13" s="24" customFormat="1">
      <c r="A129" s="49">
        <v>25</v>
      </c>
      <c r="B129" s="50"/>
      <c r="C129" s="51" t="s">
        <v>81</v>
      </c>
      <c r="D129" s="51"/>
      <c r="E129" s="52" t="s">
        <v>33</v>
      </c>
      <c r="F129" s="53"/>
      <c r="G129" s="14" t="e">
        <f>#REF!</f>
        <v>#REF!</v>
      </c>
      <c r="H129" s="12"/>
      <c r="I129" s="4"/>
      <c r="J129" s="5">
        <f t="shared" si="13"/>
        <v>0</v>
      </c>
      <c r="K129" s="5"/>
      <c r="L129" s="5" t="e">
        <f>I129*G129</f>
        <v>#REF!</v>
      </c>
      <c r="M129" s="6" t="e">
        <f t="shared" si="14"/>
        <v>#REF!</v>
      </c>
    </row>
    <row r="130" spans="1:13" s="24" customFormat="1" ht="25.5">
      <c r="A130" s="54">
        <v>26</v>
      </c>
      <c r="B130" s="55"/>
      <c r="C130" s="83" t="s">
        <v>66</v>
      </c>
      <c r="D130" s="57" t="s">
        <v>57</v>
      </c>
      <c r="E130" s="58" t="s">
        <v>36</v>
      </c>
      <c r="F130" s="86">
        <v>1.02</v>
      </c>
      <c r="G130" s="15" t="e">
        <f>G129*0.2*F130</f>
        <v>#REF!</v>
      </c>
      <c r="H130" s="26"/>
      <c r="I130" s="27"/>
      <c r="J130" s="28">
        <f t="shared" si="13"/>
        <v>0</v>
      </c>
      <c r="K130" s="28" t="e">
        <f>H130*G130</f>
        <v>#REF!</v>
      </c>
      <c r="L130" s="28"/>
      <c r="M130" s="29" t="e">
        <f t="shared" si="14"/>
        <v>#REF!</v>
      </c>
    </row>
    <row r="131" spans="1:13" s="24" customFormat="1" ht="25.5">
      <c r="A131" s="49">
        <v>91</v>
      </c>
      <c r="B131" s="50"/>
      <c r="C131" s="51" t="s">
        <v>82</v>
      </c>
      <c r="D131" s="51"/>
      <c r="E131" s="52" t="s">
        <v>33</v>
      </c>
      <c r="F131" s="53"/>
      <c r="G131" s="14" t="e">
        <f>#REF!</f>
        <v>#REF!</v>
      </c>
      <c r="H131" s="12"/>
      <c r="I131" s="4"/>
      <c r="J131" s="5">
        <f t="shared" si="13"/>
        <v>0</v>
      </c>
      <c r="K131" s="5"/>
      <c r="L131" s="5" t="e">
        <f>I131*G131</f>
        <v>#REF!</v>
      </c>
      <c r="M131" s="6" t="e">
        <f t="shared" si="14"/>
        <v>#REF!</v>
      </c>
    </row>
    <row r="132" spans="1:13" s="24" customFormat="1" ht="25.5">
      <c r="A132" s="54">
        <v>92</v>
      </c>
      <c r="B132" s="55"/>
      <c r="C132" s="83" t="s">
        <v>41</v>
      </c>
      <c r="D132" s="57" t="s">
        <v>57</v>
      </c>
      <c r="E132" s="30" t="s">
        <v>43</v>
      </c>
      <c r="F132" s="59">
        <f>1.21*1.6</f>
        <v>1.9359999999999999</v>
      </c>
      <c r="G132" s="15" t="e">
        <f>G131*0.065*F132</f>
        <v>#REF!</v>
      </c>
      <c r="H132" s="26"/>
      <c r="I132" s="27"/>
      <c r="J132" s="28">
        <f t="shared" si="13"/>
        <v>0</v>
      </c>
      <c r="K132" s="28" t="e">
        <f>H132*G132</f>
        <v>#REF!</v>
      </c>
      <c r="L132" s="28"/>
      <c r="M132" s="29" t="e">
        <f t="shared" si="14"/>
        <v>#REF!</v>
      </c>
    </row>
    <row r="133" spans="1:13" s="24" customFormat="1" ht="25.5">
      <c r="A133" s="54">
        <v>93</v>
      </c>
      <c r="B133" s="55"/>
      <c r="C133" s="83" t="s">
        <v>42</v>
      </c>
      <c r="D133" s="57" t="s">
        <v>57</v>
      </c>
      <c r="E133" s="58" t="s">
        <v>43</v>
      </c>
      <c r="F133" s="59">
        <v>0.30399999999999999</v>
      </c>
      <c r="G133" s="15" t="e">
        <f>G131*0.065*F133</f>
        <v>#REF!</v>
      </c>
      <c r="H133" s="26"/>
      <c r="I133" s="27"/>
      <c r="J133" s="28">
        <f t="shared" si="13"/>
        <v>0</v>
      </c>
      <c r="K133" s="28" t="e">
        <f>H133*G133</f>
        <v>#REF!</v>
      </c>
      <c r="L133" s="28"/>
      <c r="M133" s="29" t="e">
        <f t="shared" si="14"/>
        <v>#REF!</v>
      </c>
    </row>
    <row r="134" spans="1:13" s="24" customFormat="1" ht="25.5">
      <c r="A134" s="54">
        <v>94</v>
      </c>
      <c r="B134" s="55"/>
      <c r="C134" s="83" t="s">
        <v>62</v>
      </c>
      <c r="D134" s="57" t="s">
        <v>57</v>
      </c>
      <c r="E134" s="58" t="s">
        <v>37</v>
      </c>
      <c r="F134" s="59">
        <v>0.9</v>
      </c>
      <c r="G134" s="15" t="e">
        <f>G131*0.065*F134</f>
        <v>#REF!</v>
      </c>
      <c r="H134" s="26"/>
      <c r="I134" s="27"/>
      <c r="J134" s="28">
        <f t="shared" si="13"/>
        <v>0</v>
      </c>
      <c r="K134" s="28" t="e">
        <f>H134*G134</f>
        <v>#REF!</v>
      </c>
      <c r="L134" s="28"/>
      <c r="M134" s="29" t="e">
        <f t="shared" si="14"/>
        <v>#REF!</v>
      </c>
    </row>
    <row r="135" spans="1:13" s="24" customFormat="1" ht="25.5">
      <c r="A135" s="54">
        <v>95</v>
      </c>
      <c r="B135" s="55"/>
      <c r="C135" s="83" t="s">
        <v>63</v>
      </c>
      <c r="D135" s="57" t="s">
        <v>57</v>
      </c>
      <c r="E135" s="58" t="s">
        <v>40</v>
      </c>
      <c r="F135" s="59">
        <v>1.1000000000000001</v>
      </c>
      <c r="G135" s="25" t="e">
        <f>#REF!*F135</f>
        <v>#REF!</v>
      </c>
      <c r="H135" s="26"/>
      <c r="I135" s="27"/>
      <c r="J135" s="28">
        <f t="shared" si="13"/>
        <v>0</v>
      </c>
      <c r="K135" s="28" t="e">
        <f>H135*G135</f>
        <v>#REF!</v>
      </c>
      <c r="L135" s="28"/>
      <c r="M135" s="29" t="e">
        <f t="shared" si="14"/>
        <v>#REF!</v>
      </c>
    </row>
    <row r="136" spans="1:13" s="24" customFormat="1">
      <c r="A136" s="78">
        <v>80</v>
      </c>
      <c r="B136" s="79">
        <v>106</v>
      </c>
      <c r="C136" s="80" t="s">
        <v>83</v>
      </c>
      <c r="D136" s="80"/>
      <c r="E136" s="81"/>
      <c r="F136" s="82"/>
      <c r="G136" s="13"/>
      <c r="H136" s="10"/>
      <c r="I136" s="7"/>
      <c r="J136" s="8"/>
      <c r="K136" s="9"/>
      <c r="L136" s="9"/>
      <c r="M136" s="11"/>
    </row>
    <row r="137" spans="1:13" s="24" customFormat="1">
      <c r="A137" s="49">
        <v>81</v>
      </c>
      <c r="B137" s="50"/>
      <c r="C137" s="51" t="s">
        <v>44</v>
      </c>
      <c r="D137" s="51"/>
      <c r="E137" s="52" t="s">
        <v>33</v>
      </c>
      <c r="F137" s="53"/>
      <c r="G137" s="14" t="e">
        <f>#REF!</f>
        <v>#REF!</v>
      </c>
      <c r="H137" s="12"/>
      <c r="I137" s="4"/>
      <c r="J137" s="5">
        <f>H137+I137</f>
        <v>0</v>
      </c>
      <c r="K137" s="5"/>
      <c r="L137" s="5" t="e">
        <f>I137*G137</f>
        <v>#REF!</v>
      </c>
      <c r="M137" s="6" t="e">
        <f>K137+L137</f>
        <v>#REF!</v>
      </c>
    </row>
    <row r="138" spans="1:13" s="24" customFormat="1" ht="25.5">
      <c r="A138" s="54">
        <v>82</v>
      </c>
      <c r="B138" s="55"/>
      <c r="C138" s="83" t="s">
        <v>41</v>
      </c>
      <c r="D138" s="57" t="s">
        <v>57</v>
      </c>
      <c r="E138" s="30" t="s">
        <v>43</v>
      </c>
      <c r="F138" s="59">
        <f>1.21*1.6</f>
        <v>1.9359999999999999</v>
      </c>
      <c r="G138" s="15" t="e">
        <f>G137*0.08*F138</f>
        <v>#REF!</v>
      </c>
      <c r="H138" s="26"/>
      <c r="I138" s="27"/>
      <c r="J138" s="28">
        <f>H138+I138</f>
        <v>0</v>
      </c>
      <c r="K138" s="28" t="e">
        <f>H138*G138</f>
        <v>#REF!</v>
      </c>
      <c r="L138" s="28"/>
      <c r="M138" s="29" t="e">
        <f>K138+L138</f>
        <v>#REF!</v>
      </c>
    </row>
    <row r="139" spans="1:13" s="24" customFormat="1" ht="25.5">
      <c r="A139" s="54">
        <v>83</v>
      </c>
      <c r="B139" s="55"/>
      <c r="C139" s="83" t="s">
        <v>42</v>
      </c>
      <c r="D139" s="57" t="s">
        <v>57</v>
      </c>
      <c r="E139" s="58" t="s">
        <v>43</v>
      </c>
      <c r="F139" s="59">
        <v>0.30399999999999999</v>
      </c>
      <c r="G139" s="15" t="e">
        <f>G137*0.08*F139</f>
        <v>#REF!</v>
      </c>
      <c r="H139" s="26"/>
      <c r="I139" s="27"/>
      <c r="J139" s="28">
        <f>H139+I139</f>
        <v>0</v>
      </c>
      <c r="K139" s="28" t="e">
        <f>H139*G139</f>
        <v>#REF!</v>
      </c>
      <c r="L139" s="28"/>
      <c r="M139" s="29" t="e">
        <f>K139+L139</f>
        <v>#REF!</v>
      </c>
    </row>
    <row r="140" spans="1:13" s="24" customFormat="1" ht="25.5">
      <c r="A140" s="54">
        <v>84</v>
      </c>
      <c r="B140" s="55"/>
      <c r="C140" s="83" t="s">
        <v>62</v>
      </c>
      <c r="D140" s="57" t="s">
        <v>57</v>
      </c>
      <c r="E140" s="58" t="s">
        <v>37</v>
      </c>
      <c r="F140" s="59">
        <v>0.9</v>
      </c>
      <c r="G140" s="15" t="e">
        <f>G137*0.08*F140</f>
        <v>#REF!</v>
      </c>
      <c r="H140" s="26"/>
      <c r="I140" s="27"/>
      <c r="J140" s="28">
        <f>H140+I140</f>
        <v>0</v>
      </c>
      <c r="K140" s="28" t="e">
        <f>H140*G140</f>
        <v>#REF!</v>
      </c>
      <c r="L140" s="28"/>
      <c r="M140" s="29" t="e">
        <f>K140+L140</f>
        <v>#REF!</v>
      </c>
    </row>
    <row r="141" spans="1:13" s="24" customFormat="1" ht="25.5">
      <c r="A141" s="54">
        <v>85</v>
      </c>
      <c r="B141" s="55"/>
      <c r="C141" s="83" t="s">
        <v>63</v>
      </c>
      <c r="D141" s="57" t="s">
        <v>57</v>
      </c>
      <c r="E141" s="58" t="s">
        <v>40</v>
      </c>
      <c r="F141" s="59">
        <v>1.1000000000000001</v>
      </c>
      <c r="G141" s="25" t="e">
        <f>#REF!*F141</f>
        <v>#REF!</v>
      </c>
      <c r="H141" s="26"/>
      <c r="I141" s="27"/>
      <c r="J141" s="28">
        <f>H141+I141</f>
        <v>0</v>
      </c>
      <c r="K141" s="28" t="e">
        <f>H141*G141</f>
        <v>#REF!</v>
      </c>
      <c r="L141" s="28"/>
      <c r="M141" s="29" t="e">
        <f>K141+L141</f>
        <v>#REF!</v>
      </c>
    </row>
    <row r="142" spans="1:13" s="24" customFormat="1" ht="25.5">
      <c r="A142" s="78">
        <v>86</v>
      </c>
      <c r="B142" s="79">
        <v>106</v>
      </c>
      <c r="C142" s="80" t="s">
        <v>84</v>
      </c>
      <c r="D142" s="80"/>
      <c r="E142" s="81"/>
      <c r="F142" s="82"/>
      <c r="G142" s="13"/>
      <c r="H142" s="10"/>
      <c r="I142" s="7"/>
      <c r="J142" s="8"/>
      <c r="K142" s="9"/>
      <c r="L142" s="9"/>
      <c r="M142" s="11"/>
    </row>
    <row r="143" spans="1:13" s="24" customFormat="1" ht="25.5">
      <c r="A143" s="49">
        <v>89</v>
      </c>
      <c r="B143" s="50"/>
      <c r="C143" s="51" t="s">
        <v>46</v>
      </c>
      <c r="D143" s="51"/>
      <c r="E143" s="52" t="s">
        <v>33</v>
      </c>
      <c r="F143" s="53"/>
      <c r="G143" s="14" t="e">
        <f>#REF!</f>
        <v>#REF!</v>
      </c>
      <c r="H143" s="12"/>
      <c r="I143" s="4"/>
      <c r="J143" s="5">
        <f t="shared" ref="J143:J154" si="15">H143+I143</f>
        <v>0</v>
      </c>
      <c r="K143" s="5"/>
      <c r="L143" s="5" t="e">
        <f>I143*G143</f>
        <v>#REF!</v>
      </c>
      <c r="M143" s="6" t="e">
        <f t="shared" ref="M143:M154" si="16">K143+L143</f>
        <v>#REF!</v>
      </c>
    </row>
    <row r="144" spans="1:13" s="24" customFormat="1" ht="25.5">
      <c r="A144" s="54">
        <v>90</v>
      </c>
      <c r="B144" s="55"/>
      <c r="C144" s="83" t="s">
        <v>64</v>
      </c>
      <c r="D144" s="57" t="s">
        <v>57</v>
      </c>
      <c r="E144" s="58" t="s">
        <v>33</v>
      </c>
      <c r="F144" s="59">
        <v>1.1499999999999999</v>
      </c>
      <c r="G144" s="25" t="e">
        <f>G143*F144</f>
        <v>#REF!</v>
      </c>
      <c r="H144" s="26"/>
      <c r="I144" s="27"/>
      <c r="J144" s="28">
        <f t="shared" si="15"/>
        <v>0</v>
      </c>
      <c r="K144" s="28" t="e">
        <f>H144*G144</f>
        <v>#REF!</v>
      </c>
      <c r="L144" s="28"/>
      <c r="M144" s="29" t="e">
        <f t="shared" si="16"/>
        <v>#REF!</v>
      </c>
    </row>
    <row r="145" spans="1:13" s="24" customFormat="1">
      <c r="A145" s="49">
        <v>91</v>
      </c>
      <c r="B145" s="50"/>
      <c r="C145" s="51" t="s">
        <v>48</v>
      </c>
      <c r="D145" s="51"/>
      <c r="E145" s="52" t="s">
        <v>33</v>
      </c>
      <c r="F145" s="53"/>
      <c r="G145" s="14" t="e">
        <f>#REF!</f>
        <v>#REF!</v>
      </c>
      <c r="H145" s="12"/>
      <c r="I145" s="4"/>
      <c r="J145" s="5">
        <f t="shared" si="15"/>
        <v>0</v>
      </c>
      <c r="K145" s="5"/>
      <c r="L145" s="5" t="e">
        <f>I145*G145</f>
        <v>#REF!</v>
      </c>
      <c r="M145" s="6" t="e">
        <f t="shared" si="16"/>
        <v>#REF!</v>
      </c>
    </row>
    <row r="146" spans="1:13" s="24" customFormat="1" ht="25.5">
      <c r="A146" s="54">
        <v>92</v>
      </c>
      <c r="B146" s="55"/>
      <c r="C146" s="83" t="s">
        <v>41</v>
      </c>
      <c r="D146" s="57" t="s">
        <v>57</v>
      </c>
      <c r="E146" s="30" t="s">
        <v>43</v>
      </c>
      <c r="F146" s="59">
        <f>1.21*1.6</f>
        <v>1.9359999999999999</v>
      </c>
      <c r="G146" s="15" t="e">
        <f>G145*0.06*F146</f>
        <v>#REF!</v>
      </c>
      <c r="H146" s="26"/>
      <c r="I146" s="27"/>
      <c r="J146" s="28">
        <f t="shared" si="15"/>
        <v>0</v>
      </c>
      <c r="K146" s="28" t="e">
        <f>H146*G146</f>
        <v>#REF!</v>
      </c>
      <c r="L146" s="28"/>
      <c r="M146" s="29" t="e">
        <f t="shared" si="16"/>
        <v>#REF!</v>
      </c>
    </row>
    <row r="147" spans="1:13" s="24" customFormat="1" ht="25.5">
      <c r="A147" s="54">
        <v>93</v>
      </c>
      <c r="B147" s="55"/>
      <c r="C147" s="83" t="s">
        <v>42</v>
      </c>
      <c r="D147" s="57" t="s">
        <v>57</v>
      </c>
      <c r="E147" s="58" t="s">
        <v>43</v>
      </c>
      <c r="F147" s="59">
        <v>0.30399999999999999</v>
      </c>
      <c r="G147" s="15" t="e">
        <f>G145*0.06*F147</f>
        <v>#REF!</v>
      </c>
      <c r="H147" s="26"/>
      <c r="I147" s="27"/>
      <c r="J147" s="28">
        <f t="shared" si="15"/>
        <v>0</v>
      </c>
      <c r="K147" s="28" t="e">
        <f>H147*G147</f>
        <v>#REF!</v>
      </c>
      <c r="L147" s="28"/>
      <c r="M147" s="29" t="e">
        <f t="shared" si="16"/>
        <v>#REF!</v>
      </c>
    </row>
    <row r="148" spans="1:13" s="24" customFormat="1" ht="25.5">
      <c r="A148" s="54">
        <v>94</v>
      </c>
      <c r="B148" s="55"/>
      <c r="C148" s="83" t="s">
        <v>62</v>
      </c>
      <c r="D148" s="57" t="s">
        <v>57</v>
      </c>
      <c r="E148" s="58" t="s">
        <v>37</v>
      </c>
      <c r="F148" s="59">
        <v>0.9</v>
      </c>
      <c r="G148" s="15" t="e">
        <f>G145*0.06*F148</f>
        <v>#REF!</v>
      </c>
      <c r="H148" s="26"/>
      <c r="I148" s="27"/>
      <c r="J148" s="28">
        <f t="shared" si="15"/>
        <v>0</v>
      </c>
      <c r="K148" s="28" t="e">
        <f>H148*G148</f>
        <v>#REF!</v>
      </c>
      <c r="L148" s="28"/>
      <c r="M148" s="29" t="e">
        <f t="shared" si="16"/>
        <v>#REF!</v>
      </c>
    </row>
    <row r="149" spans="1:13" s="24" customFormat="1" ht="25.5">
      <c r="A149" s="54">
        <v>95</v>
      </c>
      <c r="B149" s="55"/>
      <c r="C149" s="83" t="s">
        <v>63</v>
      </c>
      <c r="D149" s="57" t="s">
        <v>57</v>
      </c>
      <c r="E149" s="58" t="s">
        <v>40</v>
      </c>
      <c r="F149" s="59">
        <v>1.1000000000000001</v>
      </c>
      <c r="G149" s="25" t="e">
        <f>#REF!*F149</f>
        <v>#REF!</v>
      </c>
      <c r="H149" s="26"/>
      <c r="I149" s="27"/>
      <c r="J149" s="28">
        <f t="shared" si="15"/>
        <v>0</v>
      </c>
      <c r="K149" s="28" t="e">
        <f>H149*G149</f>
        <v>#REF!</v>
      </c>
      <c r="L149" s="28"/>
      <c r="M149" s="29" t="e">
        <f t="shared" si="16"/>
        <v>#REF!</v>
      </c>
    </row>
    <row r="150" spans="1:13" s="24" customFormat="1">
      <c r="A150" s="49">
        <v>96</v>
      </c>
      <c r="B150" s="50"/>
      <c r="C150" s="51" t="s">
        <v>44</v>
      </c>
      <c r="D150" s="51"/>
      <c r="E150" s="52" t="s">
        <v>33</v>
      </c>
      <c r="F150" s="53"/>
      <c r="G150" s="14" t="e">
        <f>#REF!</f>
        <v>#REF!</v>
      </c>
      <c r="H150" s="12"/>
      <c r="I150" s="4"/>
      <c r="J150" s="5">
        <f t="shared" si="15"/>
        <v>0</v>
      </c>
      <c r="K150" s="5"/>
      <c r="L150" s="5" t="e">
        <f>I150*G150</f>
        <v>#REF!</v>
      </c>
      <c r="M150" s="6" t="e">
        <f t="shared" si="16"/>
        <v>#REF!</v>
      </c>
    </row>
    <row r="151" spans="1:13" s="24" customFormat="1" ht="25.5">
      <c r="A151" s="54">
        <v>97</v>
      </c>
      <c r="B151" s="55"/>
      <c r="C151" s="83" t="s">
        <v>41</v>
      </c>
      <c r="D151" s="57" t="s">
        <v>57</v>
      </c>
      <c r="E151" s="30" t="s">
        <v>43</v>
      </c>
      <c r="F151" s="59">
        <f>1.21*1.6</f>
        <v>1.9359999999999999</v>
      </c>
      <c r="G151" s="15" t="e">
        <f>G150*0.08*F151</f>
        <v>#REF!</v>
      </c>
      <c r="H151" s="26"/>
      <c r="I151" s="27"/>
      <c r="J151" s="28">
        <f t="shared" si="15"/>
        <v>0</v>
      </c>
      <c r="K151" s="28" t="e">
        <f>H151*G151</f>
        <v>#REF!</v>
      </c>
      <c r="L151" s="28"/>
      <c r="M151" s="29" t="e">
        <f t="shared" si="16"/>
        <v>#REF!</v>
      </c>
    </row>
    <row r="152" spans="1:13" s="24" customFormat="1" ht="25.5">
      <c r="A152" s="54">
        <v>98</v>
      </c>
      <c r="B152" s="55"/>
      <c r="C152" s="83" t="s">
        <v>42</v>
      </c>
      <c r="D152" s="57" t="s">
        <v>57</v>
      </c>
      <c r="E152" s="58" t="s">
        <v>43</v>
      </c>
      <c r="F152" s="59">
        <v>0.30399999999999999</v>
      </c>
      <c r="G152" s="15" t="e">
        <f>G150*0.08*F152</f>
        <v>#REF!</v>
      </c>
      <c r="H152" s="26"/>
      <c r="I152" s="27"/>
      <c r="J152" s="28">
        <f t="shared" si="15"/>
        <v>0</v>
      </c>
      <c r="K152" s="28" t="e">
        <f>H152*G152</f>
        <v>#REF!</v>
      </c>
      <c r="L152" s="28"/>
      <c r="M152" s="29" t="e">
        <f t="shared" si="16"/>
        <v>#REF!</v>
      </c>
    </row>
    <row r="153" spans="1:13" s="24" customFormat="1" ht="25.5">
      <c r="A153" s="54">
        <v>99</v>
      </c>
      <c r="B153" s="55"/>
      <c r="C153" s="83" t="s">
        <v>62</v>
      </c>
      <c r="D153" s="57" t="s">
        <v>57</v>
      </c>
      <c r="E153" s="58" t="s">
        <v>37</v>
      </c>
      <c r="F153" s="59">
        <v>0.9</v>
      </c>
      <c r="G153" s="15" t="e">
        <f>G150*0.08*F153</f>
        <v>#REF!</v>
      </c>
      <c r="H153" s="26"/>
      <c r="I153" s="27"/>
      <c r="J153" s="28">
        <f t="shared" si="15"/>
        <v>0</v>
      </c>
      <c r="K153" s="28" t="e">
        <f>H153*G153</f>
        <v>#REF!</v>
      </c>
      <c r="L153" s="28"/>
      <c r="M153" s="29" t="e">
        <f t="shared" si="16"/>
        <v>#REF!</v>
      </c>
    </row>
    <row r="154" spans="1:13" s="24" customFormat="1" ht="25.5">
      <c r="A154" s="54">
        <v>100</v>
      </c>
      <c r="B154" s="55"/>
      <c r="C154" s="83" t="s">
        <v>63</v>
      </c>
      <c r="D154" s="57" t="s">
        <v>57</v>
      </c>
      <c r="E154" s="58" t="s">
        <v>40</v>
      </c>
      <c r="F154" s="59">
        <v>1.1000000000000001</v>
      </c>
      <c r="G154" s="25" t="e">
        <f>#REF!*F154</f>
        <v>#REF!</v>
      </c>
      <c r="H154" s="26"/>
      <c r="I154" s="27"/>
      <c r="J154" s="28">
        <f t="shared" si="15"/>
        <v>0</v>
      </c>
      <c r="K154" s="28" t="e">
        <f>H154*G154</f>
        <v>#REF!</v>
      </c>
      <c r="L154" s="28"/>
      <c r="M154" s="29" t="e">
        <f t="shared" si="16"/>
        <v>#REF!</v>
      </c>
    </row>
    <row r="155" spans="1:13" s="24" customFormat="1" ht="25.5">
      <c r="A155" s="78">
        <v>86</v>
      </c>
      <c r="B155" s="79">
        <v>106</v>
      </c>
      <c r="C155" s="80" t="s">
        <v>85</v>
      </c>
      <c r="D155" s="80"/>
      <c r="E155" s="81"/>
      <c r="F155" s="82"/>
      <c r="G155" s="13"/>
      <c r="H155" s="10"/>
      <c r="I155" s="7"/>
      <c r="J155" s="8"/>
      <c r="K155" s="9"/>
      <c r="L155" s="9"/>
      <c r="M155" s="11"/>
    </row>
    <row r="156" spans="1:13" s="24" customFormat="1">
      <c r="A156" s="49">
        <v>89</v>
      </c>
      <c r="B156" s="50"/>
      <c r="C156" s="51" t="s">
        <v>80</v>
      </c>
      <c r="D156" s="51"/>
      <c r="E156" s="52" t="s">
        <v>33</v>
      </c>
      <c r="F156" s="53"/>
      <c r="G156" s="14" t="e">
        <f>#REF!</f>
        <v>#REF!</v>
      </c>
      <c r="H156" s="12"/>
      <c r="I156" s="4"/>
      <c r="J156" s="5">
        <f t="shared" ref="J156:J164" si="17">H156+I156</f>
        <v>0</v>
      </c>
      <c r="K156" s="5"/>
      <c r="L156" s="5" t="e">
        <f>I156*G156</f>
        <v>#REF!</v>
      </c>
      <c r="M156" s="6" t="e">
        <f t="shared" ref="M156:M164" si="18">K156+L156</f>
        <v>#REF!</v>
      </c>
    </row>
    <row r="157" spans="1:13" s="24" customFormat="1" ht="25.5">
      <c r="A157" s="54">
        <v>90</v>
      </c>
      <c r="B157" s="55"/>
      <c r="C157" s="83" t="s">
        <v>79</v>
      </c>
      <c r="D157" s="57" t="s">
        <v>57</v>
      </c>
      <c r="E157" s="58" t="s">
        <v>37</v>
      </c>
      <c r="F157" s="59">
        <v>1.1000000000000001</v>
      </c>
      <c r="G157" s="25" t="e">
        <f>G156*2*F157</f>
        <v>#REF!</v>
      </c>
      <c r="H157" s="26"/>
      <c r="I157" s="27"/>
      <c r="J157" s="28">
        <f t="shared" si="17"/>
        <v>0</v>
      </c>
      <c r="K157" s="28" t="e">
        <f>H157*G157</f>
        <v>#REF!</v>
      </c>
      <c r="L157" s="28"/>
      <c r="M157" s="29" t="e">
        <f t="shared" si="18"/>
        <v>#REF!</v>
      </c>
    </row>
    <row r="158" spans="1:13" s="24" customFormat="1">
      <c r="A158" s="49">
        <v>25</v>
      </c>
      <c r="B158" s="50"/>
      <c r="C158" s="51" t="s">
        <v>81</v>
      </c>
      <c r="D158" s="51"/>
      <c r="E158" s="52" t="s">
        <v>33</v>
      </c>
      <c r="F158" s="53"/>
      <c r="G158" s="14" t="e">
        <f>#REF!</f>
        <v>#REF!</v>
      </c>
      <c r="H158" s="12"/>
      <c r="I158" s="4"/>
      <c r="J158" s="5">
        <f t="shared" si="17"/>
        <v>0</v>
      </c>
      <c r="K158" s="5"/>
      <c r="L158" s="5" t="e">
        <f>I158*G158</f>
        <v>#REF!</v>
      </c>
      <c r="M158" s="6" t="e">
        <f t="shared" si="18"/>
        <v>#REF!</v>
      </c>
    </row>
    <row r="159" spans="1:13" s="24" customFormat="1" ht="25.5">
      <c r="A159" s="54">
        <v>26</v>
      </c>
      <c r="B159" s="55"/>
      <c r="C159" s="83" t="s">
        <v>66</v>
      </c>
      <c r="D159" s="57" t="s">
        <v>57</v>
      </c>
      <c r="E159" s="58" t="s">
        <v>36</v>
      </c>
      <c r="F159" s="86">
        <v>1.02</v>
      </c>
      <c r="G159" s="15" t="e">
        <f>G158*0.2*F159</f>
        <v>#REF!</v>
      </c>
      <c r="H159" s="26"/>
      <c r="I159" s="27"/>
      <c r="J159" s="28">
        <f t="shared" si="17"/>
        <v>0</v>
      </c>
      <c r="K159" s="28" t="e">
        <f>H159*G159</f>
        <v>#REF!</v>
      </c>
      <c r="L159" s="28"/>
      <c r="M159" s="29" t="e">
        <f t="shared" si="18"/>
        <v>#REF!</v>
      </c>
    </row>
    <row r="160" spans="1:13" s="24" customFormat="1" ht="25.5">
      <c r="A160" s="49">
        <v>91</v>
      </c>
      <c r="B160" s="50"/>
      <c r="C160" s="51" t="s">
        <v>82</v>
      </c>
      <c r="D160" s="51"/>
      <c r="E160" s="52" t="s">
        <v>33</v>
      </c>
      <c r="F160" s="53"/>
      <c r="G160" s="14" t="e">
        <f>#REF!</f>
        <v>#REF!</v>
      </c>
      <c r="H160" s="12"/>
      <c r="I160" s="4"/>
      <c r="J160" s="5">
        <f t="shared" si="17"/>
        <v>0</v>
      </c>
      <c r="K160" s="5"/>
      <c r="L160" s="5" t="e">
        <f>I160*G160</f>
        <v>#REF!</v>
      </c>
      <c r="M160" s="6" t="e">
        <f t="shared" si="18"/>
        <v>#REF!</v>
      </c>
    </row>
    <row r="161" spans="1:14" s="24" customFormat="1" ht="25.5">
      <c r="A161" s="54">
        <v>92</v>
      </c>
      <c r="B161" s="55"/>
      <c r="C161" s="83" t="s">
        <v>41</v>
      </c>
      <c r="D161" s="57" t="s">
        <v>57</v>
      </c>
      <c r="E161" s="30" t="s">
        <v>43</v>
      </c>
      <c r="F161" s="59">
        <f>1.21*1.6</f>
        <v>1.9359999999999999</v>
      </c>
      <c r="G161" s="15" t="e">
        <f>G160*0.065*F161</f>
        <v>#REF!</v>
      </c>
      <c r="H161" s="26"/>
      <c r="I161" s="27"/>
      <c r="J161" s="28">
        <f t="shared" si="17"/>
        <v>0</v>
      </c>
      <c r="K161" s="28" t="e">
        <f>H161*G161</f>
        <v>#REF!</v>
      </c>
      <c r="L161" s="28"/>
      <c r="M161" s="29" t="e">
        <f t="shared" si="18"/>
        <v>#REF!</v>
      </c>
    </row>
    <row r="162" spans="1:14" s="24" customFormat="1" ht="25.5">
      <c r="A162" s="54">
        <v>93</v>
      </c>
      <c r="B162" s="55"/>
      <c r="C162" s="83" t="s">
        <v>42</v>
      </c>
      <c r="D162" s="57" t="s">
        <v>57</v>
      </c>
      <c r="E162" s="58" t="s">
        <v>43</v>
      </c>
      <c r="F162" s="59">
        <v>0.30399999999999999</v>
      </c>
      <c r="G162" s="15" t="e">
        <f>G160*0.065*F162</f>
        <v>#REF!</v>
      </c>
      <c r="H162" s="26"/>
      <c r="I162" s="27"/>
      <c r="J162" s="28">
        <f t="shared" si="17"/>
        <v>0</v>
      </c>
      <c r="K162" s="28" t="e">
        <f>H162*G162</f>
        <v>#REF!</v>
      </c>
      <c r="L162" s="28"/>
      <c r="M162" s="29" t="e">
        <f t="shared" si="18"/>
        <v>#REF!</v>
      </c>
    </row>
    <row r="163" spans="1:14" s="24" customFormat="1" ht="25.5">
      <c r="A163" s="54">
        <v>94</v>
      </c>
      <c r="B163" s="55"/>
      <c r="C163" s="83" t="s">
        <v>62</v>
      </c>
      <c r="D163" s="57" t="s">
        <v>57</v>
      </c>
      <c r="E163" s="58" t="s">
        <v>37</v>
      </c>
      <c r="F163" s="59">
        <v>0.9</v>
      </c>
      <c r="G163" s="15" t="e">
        <f>G160*0.065*F163</f>
        <v>#REF!</v>
      </c>
      <c r="H163" s="26"/>
      <c r="I163" s="27"/>
      <c r="J163" s="28">
        <f t="shared" si="17"/>
        <v>0</v>
      </c>
      <c r="K163" s="28" t="e">
        <f>H163*G163</f>
        <v>#REF!</v>
      </c>
      <c r="L163" s="28"/>
      <c r="M163" s="29" t="e">
        <f t="shared" si="18"/>
        <v>#REF!</v>
      </c>
    </row>
    <row r="164" spans="1:14" s="24" customFormat="1" ht="25.5">
      <c r="A164" s="54">
        <v>95</v>
      </c>
      <c r="B164" s="55"/>
      <c r="C164" s="83" t="s">
        <v>63</v>
      </c>
      <c r="D164" s="57" t="s">
        <v>57</v>
      </c>
      <c r="E164" s="58" t="s">
        <v>40</v>
      </c>
      <c r="F164" s="59">
        <v>1.1000000000000001</v>
      </c>
      <c r="G164" s="25">
        <f>14.45*F164</f>
        <v>15.9</v>
      </c>
      <c r="H164" s="26"/>
      <c r="I164" s="27"/>
      <c r="J164" s="28">
        <f t="shared" si="17"/>
        <v>0</v>
      </c>
      <c r="K164" s="28">
        <f>H164*G164</f>
        <v>0</v>
      </c>
      <c r="L164" s="28"/>
      <c r="M164" s="29">
        <f t="shared" si="18"/>
        <v>0</v>
      </c>
    </row>
    <row r="165" spans="1:14" s="24" customFormat="1" ht="25.5">
      <c r="A165" s="78">
        <v>101</v>
      </c>
      <c r="B165" s="79">
        <v>106</v>
      </c>
      <c r="C165" s="80" t="s">
        <v>59</v>
      </c>
      <c r="D165" s="80"/>
      <c r="E165" s="81"/>
      <c r="F165" s="82"/>
      <c r="G165" s="13"/>
      <c r="H165" s="10"/>
      <c r="I165" s="7"/>
      <c r="J165" s="8"/>
      <c r="K165" s="9"/>
      <c r="L165" s="9"/>
      <c r="M165" s="11"/>
    </row>
    <row r="166" spans="1:14" s="24" customFormat="1">
      <c r="A166" s="49">
        <v>106</v>
      </c>
      <c r="B166" s="50">
        <v>106</v>
      </c>
      <c r="C166" s="51" t="s">
        <v>44</v>
      </c>
      <c r="D166" s="51"/>
      <c r="E166" s="52" t="s">
        <v>33</v>
      </c>
      <c r="F166" s="53"/>
      <c r="G166" s="14" t="e">
        <f>#REF!+#REF!</f>
        <v>#REF!</v>
      </c>
      <c r="H166" s="12"/>
      <c r="I166" s="4"/>
      <c r="J166" s="5">
        <f t="shared" ref="J166:J173" si="19">H166+I166</f>
        <v>0</v>
      </c>
      <c r="K166" s="5"/>
      <c r="L166" s="5" t="e">
        <f>I166*G166</f>
        <v>#REF!</v>
      </c>
      <c r="M166" s="6" t="e">
        <f t="shared" ref="M166:M173" si="20">K166+L166</f>
        <v>#REF!</v>
      </c>
    </row>
    <row r="167" spans="1:14" s="24" customFormat="1" ht="25.5">
      <c r="A167" s="54">
        <v>107</v>
      </c>
      <c r="B167" s="55"/>
      <c r="C167" s="83" t="s">
        <v>41</v>
      </c>
      <c r="D167" s="57" t="s">
        <v>57</v>
      </c>
      <c r="E167" s="30" t="s">
        <v>43</v>
      </c>
      <c r="F167" s="59">
        <f>1.21*1.6</f>
        <v>1.9359999999999999</v>
      </c>
      <c r="G167" s="15" t="e">
        <f>G166*0.08*F167</f>
        <v>#REF!</v>
      </c>
      <c r="H167" s="26"/>
      <c r="I167" s="27"/>
      <c r="J167" s="28">
        <f t="shared" si="19"/>
        <v>0</v>
      </c>
      <c r="K167" s="28" t="e">
        <f>H167*G167</f>
        <v>#REF!</v>
      </c>
      <c r="L167" s="28"/>
      <c r="M167" s="29" t="e">
        <f t="shared" si="20"/>
        <v>#REF!</v>
      </c>
    </row>
    <row r="168" spans="1:14" s="24" customFormat="1" ht="25.5">
      <c r="A168" s="54">
        <v>108</v>
      </c>
      <c r="B168" s="55"/>
      <c r="C168" s="83" t="s">
        <v>42</v>
      </c>
      <c r="D168" s="57" t="s">
        <v>57</v>
      </c>
      <c r="E168" s="58" t="s">
        <v>43</v>
      </c>
      <c r="F168" s="59">
        <v>0.30399999999999999</v>
      </c>
      <c r="G168" s="15" t="e">
        <f>G166*0.08*F168</f>
        <v>#REF!</v>
      </c>
      <c r="H168" s="26"/>
      <c r="I168" s="27"/>
      <c r="J168" s="28">
        <f t="shared" si="19"/>
        <v>0</v>
      </c>
      <c r="K168" s="28" t="e">
        <f>H168*G168</f>
        <v>#REF!</v>
      </c>
      <c r="L168" s="28"/>
      <c r="M168" s="29" t="e">
        <f t="shared" si="20"/>
        <v>#REF!</v>
      </c>
    </row>
    <row r="169" spans="1:14" s="24" customFormat="1" ht="25.5">
      <c r="A169" s="54">
        <v>109</v>
      </c>
      <c r="B169" s="55"/>
      <c r="C169" s="83" t="s">
        <v>62</v>
      </c>
      <c r="D169" s="57" t="s">
        <v>57</v>
      </c>
      <c r="E169" s="58" t="s">
        <v>37</v>
      </c>
      <c r="F169" s="59">
        <v>0.9</v>
      </c>
      <c r="G169" s="15" t="e">
        <f>G166*0.08*F169</f>
        <v>#REF!</v>
      </c>
      <c r="H169" s="26"/>
      <c r="I169" s="27"/>
      <c r="J169" s="28">
        <f t="shared" si="19"/>
        <v>0</v>
      </c>
      <c r="K169" s="28" t="e">
        <f>H169*G169</f>
        <v>#REF!</v>
      </c>
      <c r="L169" s="28"/>
      <c r="M169" s="29" t="e">
        <f t="shared" si="20"/>
        <v>#REF!</v>
      </c>
    </row>
    <row r="170" spans="1:14" s="24" customFormat="1">
      <c r="A170" s="49">
        <v>106</v>
      </c>
      <c r="B170" s="50">
        <v>106</v>
      </c>
      <c r="C170" s="51" t="s">
        <v>86</v>
      </c>
      <c r="D170" s="51"/>
      <c r="E170" s="52" t="s">
        <v>33</v>
      </c>
      <c r="F170" s="53"/>
      <c r="G170" s="14" t="e">
        <f>#REF!</f>
        <v>#REF!</v>
      </c>
      <c r="H170" s="12"/>
      <c r="I170" s="4"/>
      <c r="J170" s="5">
        <f t="shared" si="19"/>
        <v>0</v>
      </c>
      <c r="K170" s="5"/>
      <c r="L170" s="5" t="e">
        <f>I170*G170</f>
        <v>#REF!</v>
      </c>
      <c r="M170" s="6" t="e">
        <f t="shared" si="20"/>
        <v>#REF!</v>
      </c>
    </row>
    <row r="171" spans="1:14" s="24" customFormat="1" ht="25.5">
      <c r="A171" s="54">
        <v>107</v>
      </c>
      <c r="B171" s="55"/>
      <c r="C171" s="83" t="s">
        <v>41</v>
      </c>
      <c r="D171" s="57" t="s">
        <v>57</v>
      </c>
      <c r="E171" s="30" t="s">
        <v>43</v>
      </c>
      <c r="F171" s="59">
        <f>1.21*1.6</f>
        <v>1.9359999999999999</v>
      </c>
      <c r="G171" s="15" t="e">
        <f>G170*0.02*F171</f>
        <v>#REF!</v>
      </c>
      <c r="H171" s="26"/>
      <c r="I171" s="27"/>
      <c r="J171" s="28">
        <f t="shared" si="19"/>
        <v>0</v>
      </c>
      <c r="K171" s="28" t="e">
        <f>H171*G171</f>
        <v>#REF!</v>
      </c>
      <c r="L171" s="28"/>
      <c r="M171" s="29" t="e">
        <f t="shared" si="20"/>
        <v>#REF!</v>
      </c>
    </row>
    <row r="172" spans="1:14" s="24" customFormat="1" ht="25.5">
      <c r="A172" s="54">
        <v>108</v>
      </c>
      <c r="B172" s="55"/>
      <c r="C172" s="83" t="s">
        <v>42</v>
      </c>
      <c r="D172" s="57" t="s">
        <v>57</v>
      </c>
      <c r="E172" s="58" t="s">
        <v>43</v>
      </c>
      <c r="F172" s="59">
        <v>0.30399999999999999</v>
      </c>
      <c r="G172" s="15" t="e">
        <f>G170*0.02*F172</f>
        <v>#REF!</v>
      </c>
      <c r="H172" s="26"/>
      <c r="I172" s="27"/>
      <c r="J172" s="28">
        <f t="shared" si="19"/>
        <v>0</v>
      </c>
      <c r="K172" s="28" t="e">
        <f>H172*G172</f>
        <v>#REF!</v>
      </c>
      <c r="L172" s="28"/>
      <c r="M172" s="29" t="e">
        <f t="shared" si="20"/>
        <v>#REF!</v>
      </c>
    </row>
    <row r="173" spans="1:14" s="24" customFormat="1" ht="25.5">
      <c r="A173" s="54">
        <v>109</v>
      </c>
      <c r="B173" s="55"/>
      <c r="C173" s="83" t="s">
        <v>62</v>
      </c>
      <c r="D173" s="57" t="s">
        <v>57</v>
      </c>
      <c r="E173" s="58" t="s">
        <v>37</v>
      </c>
      <c r="F173" s="59">
        <v>0.9</v>
      </c>
      <c r="G173" s="15" t="e">
        <f>G170*0.02*F173</f>
        <v>#REF!</v>
      </c>
      <c r="H173" s="26"/>
      <c r="I173" s="27"/>
      <c r="J173" s="28">
        <f t="shared" si="19"/>
        <v>0</v>
      </c>
      <c r="K173" s="28" t="e">
        <f>H173*G173</f>
        <v>#REF!</v>
      </c>
      <c r="L173" s="28"/>
      <c r="M173" s="29" t="e">
        <f t="shared" si="20"/>
        <v>#REF!</v>
      </c>
    </row>
    <row r="174" spans="1:14" s="24" customFormat="1" ht="25.5">
      <c r="A174" s="71"/>
      <c r="B174" s="72"/>
      <c r="C174" s="73" t="s">
        <v>106</v>
      </c>
      <c r="D174" s="73"/>
      <c r="E174" s="74"/>
      <c r="F174" s="75"/>
      <c r="G174" s="31"/>
      <c r="H174" s="32"/>
      <c r="I174" s="33"/>
      <c r="J174" s="34"/>
      <c r="K174" s="35"/>
      <c r="L174" s="35"/>
      <c r="M174" s="36"/>
      <c r="N174" s="48"/>
    </row>
    <row r="175" spans="1:14" s="24" customFormat="1">
      <c r="A175" s="78">
        <v>1</v>
      </c>
      <c r="B175" s="79">
        <v>106</v>
      </c>
      <c r="C175" s="80" t="s">
        <v>47</v>
      </c>
      <c r="D175" s="80"/>
      <c r="E175" s="81"/>
      <c r="F175" s="82"/>
      <c r="G175" s="13"/>
      <c r="H175" s="10"/>
      <c r="I175" s="7"/>
      <c r="J175" s="8"/>
      <c r="K175" s="9"/>
      <c r="L175" s="9"/>
      <c r="M175" s="9"/>
      <c r="N175" s="48"/>
    </row>
    <row r="176" spans="1:14" s="24" customFormat="1">
      <c r="A176" s="49">
        <v>2</v>
      </c>
      <c r="B176" s="50">
        <v>106</v>
      </c>
      <c r="C176" s="51" t="s">
        <v>53</v>
      </c>
      <c r="D176" s="51"/>
      <c r="E176" s="52" t="s">
        <v>33</v>
      </c>
      <c r="F176" s="53"/>
      <c r="G176" s="14" t="e">
        <f>#REF!</f>
        <v>#REF!</v>
      </c>
      <c r="H176" s="12"/>
      <c r="I176" s="4"/>
      <c r="J176" s="5">
        <f t="shared" ref="J176:J184" si="21">H176+I176</f>
        <v>0</v>
      </c>
      <c r="K176" s="5"/>
      <c r="L176" s="5" t="e">
        <f>I176*G176</f>
        <v>#REF!</v>
      </c>
      <c r="M176" s="6" t="e">
        <f t="shared" ref="M176:M184" si="22">K176+L176</f>
        <v>#REF!</v>
      </c>
      <c r="N176" s="48"/>
    </row>
    <row r="177" spans="1:14" s="24" customFormat="1" ht="25.5">
      <c r="A177" s="54">
        <v>3</v>
      </c>
      <c r="B177" s="55"/>
      <c r="C177" s="56" t="s">
        <v>54</v>
      </c>
      <c r="D177" s="57" t="s">
        <v>57</v>
      </c>
      <c r="E177" s="58" t="s">
        <v>34</v>
      </c>
      <c r="F177" s="59">
        <v>0.1</v>
      </c>
      <c r="G177" s="38" t="e">
        <f>G176*F177</f>
        <v>#REF!</v>
      </c>
      <c r="H177" s="26"/>
      <c r="I177" s="27"/>
      <c r="J177" s="28">
        <f t="shared" si="21"/>
        <v>0</v>
      </c>
      <c r="K177" s="28" t="e">
        <f>H177*G177</f>
        <v>#REF!</v>
      </c>
      <c r="L177" s="28"/>
      <c r="M177" s="29" t="e">
        <f t="shared" si="22"/>
        <v>#REF!</v>
      </c>
      <c r="N177" s="48"/>
    </row>
    <row r="178" spans="1:14" s="24" customFormat="1" ht="38.25">
      <c r="A178" s="49">
        <v>4</v>
      </c>
      <c r="B178" s="50">
        <v>106</v>
      </c>
      <c r="C178" s="51" t="s">
        <v>55</v>
      </c>
      <c r="D178" s="51"/>
      <c r="E178" s="52" t="s">
        <v>33</v>
      </c>
      <c r="F178" s="53"/>
      <c r="G178" s="14" t="e">
        <f>#REF!</f>
        <v>#REF!</v>
      </c>
      <c r="H178" s="12"/>
      <c r="I178" s="4"/>
      <c r="J178" s="5">
        <f t="shared" si="21"/>
        <v>0</v>
      </c>
      <c r="K178" s="5"/>
      <c r="L178" s="5" t="e">
        <f>I178*G178</f>
        <v>#REF!</v>
      </c>
      <c r="M178" s="6" t="e">
        <f t="shared" si="22"/>
        <v>#REF!</v>
      </c>
      <c r="N178" s="48"/>
    </row>
    <row r="179" spans="1:14" s="24" customFormat="1" ht="25.5">
      <c r="A179" s="54">
        <v>5</v>
      </c>
      <c r="B179" s="55"/>
      <c r="C179" s="56" t="s">
        <v>56</v>
      </c>
      <c r="D179" s="57" t="s">
        <v>57</v>
      </c>
      <c r="E179" s="58" t="s">
        <v>37</v>
      </c>
      <c r="F179" s="59">
        <v>1.1000000000000001</v>
      </c>
      <c r="G179" s="38" t="e">
        <f>G178*F179</f>
        <v>#REF!</v>
      </c>
      <c r="H179" s="26"/>
      <c r="I179" s="27"/>
      <c r="J179" s="28">
        <f t="shared" si="21"/>
        <v>0</v>
      </c>
      <c r="K179" s="28" t="e">
        <f>H179*G179</f>
        <v>#REF!</v>
      </c>
      <c r="L179" s="28"/>
      <c r="M179" s="29" t="e">
        <f t="shared" si="22"/>
        <v>#REF!</v>
      </c>
      <c r="N179" s="48"/>
    </row>
    <row r="180" spans="1:14" s="24" customFormat="1">
      <c r="A180" s="49">
        <v>6</v>
      </c>
      <c r="B180" s="50">
        <v>106</v>
      </c>
      <c r="C180" s="51" t="s">
        <v>38</v>
      </c>
      <c r="D180" s="51"/>
      <c r="E180" s="52" t="s">
        <v>33</v>
      </c>
      <c r="F180" s="53"/>
      <c r="G180" s="14" t="e">
        <f>#REF!+#REF!</f>
        <v>#REF!</v>
      </c>
      <c r="H180" s="12"/>
      <c r="I180" s="4"/>
      <c r="J180" s="5">
        <f t="shared" si="21"/>
        <v>0</v>
      </c>
      <c r="K180" s="5"/>
      <c r="L180" s="5" t="e">
        <f>I180*G180</f>
        <v>#REF!</v>
      </c>
      <c r="M180" s="6" t="e">
        <f t="shared" si="22"/>
        <v>#REF!</v>
      </c>
      <c r="N180" s="48"/>
    </row>
    <row r="181" spans="1:14" s="24" customFormat="1" ht="25.5">
      <c r="A181" s="54">
        <v>7</v>
      </c>
      <c r="B181" s="55"/>
      <c r="C181" s="56" t="s">
        <v>41</v>
      </c>
      <c r="D181" s="57" t="s">
        <v>57</v>
      </c>
      <c r="E181" s="30" t="s">
        <v>43</v>
      </c>
      <c r="F181" s="59">
        <f>1.21*1.6</f>
        <v>1.9359999999999999</v>
      </c>
      <c r="G181" s="38" t="e">
        <f>G180*0.03*F181</f>
        <v>#REF!</v>
      </c>
      <c r="H181" s="26"/>
      <c r="I181" s="27"/>
      <c r="J181" s="28">
        <f t="shared" si="21"/>
        <v>0</v>
      </c>
      <c r="K181" s="28" t="e">
        <f>H181*G181</f>
        <v>#REF!</v>
      </c>
      <c r="L181" s="28"/>
      <c r="M181" s="29" t="e">
        <f t="shared" si="22"/>
        <v>#REF!</v>
      </c>
      <c r="N181" s="48"/>
    </row>
    <row r="182" spans="1:14" s="24" customFormat="1" ht="25.5">
      <c r="A182" s="54">
        <v>8</v>
      </c>
      <c r="B182" s="55"/>
      <c r="C182" s="56" t="s">
        <v>42</v>
      </c>
      <c r="D182" s="57" t="s">
        <v>57</v>
      </c>
      <c r="E182" s="58" t="s">
        <v>43</v>
      </c>
      <c r="F182" s="59">
        <v>0.30399999999999999</v>
      </c>
      <c r="G182" s="38" t="e">
        <f>G180*0.03*F182</f>
        <v>#REF!</v>
      </c>
      <c r="H182" s="26"/>
      <c r="I182" s="27"/>
      <c r="J182" s="28">
        <f t="shared" si="21"/>
        <v>0</v>
      </c>
      <c r="K182" s="28" t="e">
        <f>H182*G182</f>
        <v>#REF!</v>
      </c>
      <c r="L182" s="28"/>
      <c r="M182" s="29" t="e">
        <f t="shared" si="22"/>
        <v>#REF!</v>
      </c>
      <c r="N182" s="48"/>
    </row>
    <row r="183" spans="1:14" s="24" customFormat="1" ht="25.5">
      <c r="A183" s="54">
        <v>9</v>
      </c>
      <c r="B183" s="55"/>
      <c r="C183" s="87" t="s">
        <v>62</v>
      </c>
      <c r="D183" s="57" t="s">
        <v>57</v>
      </c>
      <c r="E183" s="58" t="s">
        <v>37</v>
      </c>
      <c r="F183" s="59">
        <v>0.9</v>
      </c>
      <c r="G183" s="38" t="e">
        <f>G180*0.03*F183</f>
        <v>#REF!</v>
      </c>
      <c r="H183" s="26"/>
      <c r="I183" s="27"/>
      <c r="J183" s="28">
        <f t="shared" si="21"/>
        <v>0</v>
      </c>
      <c r="K183" s="28" t="e">
        <f>H183*G183</f>
        <v>#REF!</v>
      </c>
      <c r="L183" s="28"/>
      <c r="M183" s="29" t="e">
        <f t="shared" si="22"/>
        <v>#REF!</v>
      </c>
      <c r="N183" s="48"/>
    </row>
    <row r="184" spans="1:14" s="24" customFormat="1" ht="25.5">
      <c r="A184" s="54">
        <v>10</v>
      </c>
      <c r="B184" s="55"/>
      <c r="C184" s="87" t="s">
        <v>63</v>
      </c>
      <c r="D184" s="57" t="s">
        <v>57</v>
      </c>
      <c r="E184" s="58" t="s">
        <v>40</v>
      </c>
      <c r="F184" s="59">
        <v>1.1000000000000001</v>
      </c>
      <c r="G184" s="39" t="e">
        <f>#REF!*F184</f>
        <v>#REF!</v>
      </c>
      <c r="H184" s="26"/>
      <c r="I184" s="27"/>
      <c r="J184" s="28">
        <f t="shared" si="21"/>
        <v>0</v>
      </c>
      <c r="K184" s="28" t="e">
        <f>H184*G184</f>
        <v>#REF!</v>
      </c>
      <c r="L184" s="28"/>
      <c r="M184" s="29" t="e">
        <f t="shared" si="22"/>
        <v>#REF!</v>
      </c>
      <c r="N184" s="48"/>
    </row>
    <row r="185" spans="1:14" s="24" customFormat="1">
      <c r="A185" s="78">
        <v>11</v>
      </c>
      <c r="B185" s="79">
        <v>106</v>
      </c>
      <c r="C185" s="80" t="s">
        <v>35</v>
      </c>
      <c r="D185" s="80"/>
      <c r="E185" s="81"/>
      <c r="F185" s="82"/>
      <c r="G185" s="13"/>
      <c r="H185" s="10"/>
      <c r="I185" s="7"/>
      <c r="J185" s="8"/>
      <c r="K185" s="9"/>
      <c r="L185" s="9"/>
      <c r="M185" s="11"/>
      <c r="N185" s="48"/>
    </row>
    <row r="186" spans="1:14" s="24" customFormat="1">
      <c r="A186" s="49">
        <v>12</v>
      </c>
      <c r="B186" s="50"/>
      <c r="C186" s="51" t="s">
        <v>71</v>
      </c>
      <c r="D186" s="51"/>
      <c r="E186" s="52" t="s">
        <v>33</v>
      </c>
      <c r="F186" s="53"/>
      <c r="G186" s="14" t="e">
        <f>(#REF!+#REF!+#REF!)</f>
        <v>#REF!</v>
      </c>
      <c r="H186" s="12"/>
      <c r="I186" s="4"/>
      <c r="J186" s="5">
        <f t="shared" ref="J186:J201" si="23">H186+I186</f>
        <v>0</v>
      </c>
      <c r="K186" s="5"/>
      <c r="L186" s="5" t="e">
        <f>I186*G186</f>
        <v>#REF!</v>
      </c>
      <c r="M186" s="6" t="e">
        <f t="shared" ref="M186:M201" si="24">K186+L186</f>
        <v>#REF!</v>
      </c>
      <c r="N186" s="48"/>
    </row>
    <row r="187" spans="1:14" s="24" customFormat="1" ht="25.5">
      <c r="A187" s="54">
        <v>13</v>
      </c>
      <c r="B187" s="88"/>
      <c r="C187" s="89" t="s">
        <v>66</v>
      </c>
      <c r="D187" s="57" t="s">
        <v>57</v>
      </c>
      <c r="E187" s="58" t="s">
        <v>36</v>
      </c>
      <c r="F187" s="90">
        <v>1.02</v>
      </c>
      <c r="G187" s="25" t="e">
        <f>G186*0.04*F187</f>
        <v>#REF!</v>
      </c>
      <c r="H187" s="26"/>
      <c r="I187" s="27"/>
      <c r="J187" s="28">
        <f t="shared" si="23"/>
        <v>0</v>
      </c>
      <c r="K187" s="28" t="e">
        <f>H187*G187</f>
        <v>#REF!</v>
      </c>
      <c r="L187" s="28"/>
      <c r="M187" s="29" t="e">
        <f t="shared" si="24"/>
        <v>#REF!</v>
      </c>
      <c r="N187" s="48"/>
    </row>
    <row r="188" spans="1:14" s="24" customFormat="1">
      <c r="A188" s="49">
        <v>14</v>
      </c>
      <c r="B188" s="50"/>
      <c r="C188" s="51" t="s">
        <v>67</v>
      </c>
      <c r="D188" s="51"/>
      <c r="E188" s="52" t="s">
        <v>33</v>
      </c>
      <c r="F188" s="53"/>
      <c r="G188" s="14" t="e">
        <f>G186</f>
        <v>#REF!</v>
      </c>
      <c r="H188" s="12"/>
      <c r="I188" s="4"/>
      <c r="J188" s="5">
        <f t="shared" si="23"/>
        <v>0</v>
      </c>
      <c r="K188" s="5"/>
      <c r="L188" s="5" t="e">
        <f>I188*G188</f>
        <v>#REF!</v>
      </c>
      <c r="M188" s="6" t="e">
        <f t="shared" si="24"/>
        <v>#REF!</v>
      </c>
      <c r="N188" s="48"/>
    </row>
    <row r="189" spans="1:14" s="24" customFormat="1" ht="25.5">
      <c r="A189" s="54">
        <v>15</v>
      </c>
      <c r="B189" s="88"/>
      <c r="C189" s="89" t="s">
        <v>68</v>
      </c>
      <c r="D189" s="57" t="s">
        <v>57</v>
      </c>
      <c r="E189" s="58" t="s">
        <v>33</v>
      </c>
      <c r="F189" s="90">
        <v>1.1499999999999999</v>
      </c>
      <c r="G189" s="25" t="e">
        <f>G188*F189</f>
        <v>#REF!</v>
      </c>
      <c r="H189" s="26"/>
      <c r="I189" s="27"/>
      <c r="J189" s="28">
        <f t="shared" si="23"/>
        <v>0</v>
      </c>
      <c r="K189" s="28" t="e">
        <f>H189*G189</f>
        <v>#REF!</v>
      </c>
      <c r="L189" s="28"/>
      <c r="M189" s="29" t="e">
        <f t="shared" si="24"/>
        <v>#REF!</v>
      </c>
      <c r="N189" s="48"/>
    </row>
    <row r="190" spans="1:14" s="24" customFormat="1" ht="38.25">
      <c r="A190" s="49">
        <v>16</v>
      </c>
      <c r="B190" s="50"/>
      <c r="C190" s="51" t="s">
        <v>108</v>
      </c>
      <c r="D190" s="51"/>
      <c r="E190" s="52" t="s">
        <v>33</v>
      </c>
      <c r="F190" s="53"/>
      <c r="G190" s="14" t="e">
        <f>#REF!</f>
        <v>#REF!</v>
      </c>
      <c r="H190" s="12"/>
      <c r="I190" s="4"/>
      <c r="J190" s="5">
        <f t="shared" si="23"/>
        <v>0</v>
      </c>
      <c r="K190" s="5"/>
      <c r="L190" s="5" t="e">
        <f>I190*G190</f>
        <v>#REF!</v>
      </c>
      <c r="M190" s="6" t="e">
        <f t="shared" si="24"/>
        <v>#REF!</v>
      </c>
      <c r="N190" s="48"/>
    </row>
    <row r="191" spans="1:14" s="24" customFormat="1" ht="25.5">
      <c r="A191" s="54">
        <v>17</v>
      </c>
      <c r="B191" s="55"/>
      <c r="C191" s="83" t="s">
        <v>56</v>
      </c>
      <c r="D191" s="57" t="s">
        <v>57</v>
      </c>
      <c r="E191" s="58" t="s">
        <v>37</v>
      </c>
      <c r="F191" s="59">
        <v>1.1000000000000001</v>
      </c>
      <c r="G191" s="38" t="e">
        <f>G190*2*F191</f>
        <v>#REF!</v>
      </c>
      <c r="H191" s="26"/>
      <c r="I191" s="27"/>
      <c r="J191" s="28">
        <f t="shared" si="23"/>
        <v>0</v>
      </c>
      <c r="K191" s="28" t="e">
        <f>H191*G191</f>
        <v>#REF!</v>
      </c>
      <c r="L191" s="28"/>
      <c r="M191" s="29" t="e">
        <f t="shared" si="24"/>
        <v>#REF!</v>
      </c>
      <c r="N191" s="48"/>
    </row>
    <row r="192" spans="1:14" s="24" customFormat="1">
      <c r="A192" s="49">
        <v>18</v>
      </c>
      <c r="B192" s="50">
        <v>106</v>
      </c>
      <c r="C192" s="51" t="s">
        <v>38</v>
      </c>
      <c r="D192" s="51"/>
      <c r="E192" s="52" t="s">
        <v>33</v>
      </c>
      <c r="F192" s="53"/>
      <c r="G192" s="14" t="e">
        <f>#REF!</f>
        <v>#REF!</v>
      </c>
      <c r="H192" s="12"/>
      <c r="I192" s="4"/>
      <c r="J192" s="5">
        <f t="shared" si="23"/>
        <v>0</v>
      </c>
      <c r="K192" s="5"/>
      <c r="L192" s="5" t="e">
        <f>I192*G192</f>
        <v>#REF!</v>
      </c>
      <c r="M192" s="6" t="e">
        <f t="shared" si="24"/>
        <v>#REF!</v>
      </c>
      <c r="N192" s="48"/>
    </row>
    <row r="193" spans="1:14" s="24" customFormat="1" ht="25.5">
      <c r="A193" s="54">
        <v>19</v>
      </c>
      <c r="B193" s="55"/>
      <c r="C193" s="83" t="s">
        <v>41</v>
      </c>
      <c r="D193" s="57" t="s">
        <v>57</v>
      </c>
      <c r="E193" s="30" t="s">
        <v>43</v>
      </c>
      <c r="F193" s="59">
        <f>1.21*1.6</f>
        <v>1.9359999999999999</v>
      </c>
      <c r="G193" s="38" t="e">
        <f>G192*0.03*F193</f>
        <v>#REF!</v>
      </c>
      <c r="H193" s="26"/>
      <c r="I193" s="27"/>
      <c r="J193" s="28">
        <f t="shared" si="23"/>
        <v>0</v>
      </c>
      <c r="K193" s="28" t="e">
        <f>H193*G193</f>
        <v>#REF!</v>
      </c>
      <c r="L193" s="28"/>
      <c r="M193" s="29" t="e">
        <f t="shared" si="24"/>
        <v>#REF!</v>
      </c>
      <c r="N193" s="48"/>
    </row>
    <row r="194" spans="1:14" s="24" customFormat="1" ht="25.5">
      <c r="A194" s="54">
        <v>20</v>
      </c>
      <c r="B194" s="55"/>
      <c r="C194" s="83" t="s">
        <v>42</v>
      </c>
      <c r="D194" s="57" t="s">
        <v>57</v>
      </c>
      <c r="E194" s="58" t="s">
        <v>43</v>
      </c>
      <c r="F194" s="59">
        <v>0.30399999999999999</v>
      </c>
      <c r="G194" s="38" t="e">
        <f>G192*0.03*F194</f>
        <v>#REF!</v>
      </c>
      <c r="H194" s="26"/>
      <c r="I194" s="27"/>
      <c r="J194" s="28">
        <f t="shared" si="23"/>
        <v>0</v>
      </c>
      <c r="K194" s="28" t="e">
        <f>H194*G194</f>
        <v>#REF!</v>
      </c>
      <c r="L194" s="28"/>
      <c r="M194" s="29" t="e">
        <f t="shared" si="24"/>
        <v>#REF!</v>
      </c>
      <c r="N194" s="48"/>
    </row>
    <row r="195" spans="1:14" s="24" customFormat="1" ht="25.5">
      <c r="A195" s="54">
        <v>21</v>
      </c>
      <c r="B195" s="55"/>
      <c r="C195" s="87" t="s">
        <v>62</v>
      </c>
      <c r="D195" s="57" t="s">
        <v>57</v>
      </c>
      <c r="E195" s="58" t="s">
        <v>37</v>
      </c>
      <c r="F195" s="59">
        <v>0.9</v>
      </c>
      <c r="G195" s="38" t="e">
        <f>G192*0.03*F195</f>
        <v>#REF!</v>
      </c>
      <c r="H195" s="26"/>
      <c r="I195" s="27"/>
      <c r="J195" s="28">
        <f t="shared" si="23"/>
        <v>0</v>
      </c>
      <c r="K195" s="28" t="e">
        <f>H195*G195</f>
        <v>#REF!</v>
      </c>
      <c r="L195" s="28"/>
      <c r="M195" s="29" t="e">
        <f t="shared" si="24"/>
        <v>#REF!</v>
      </c>
      <c r="N195" s="48"/>
    </row>
    <row r="196" spans="1:14" s="24" customFormat="1" ht="25.5">
      <c r="A196" s="54">
        <v>22</v>
      </c>
      <c r="B196" s="55"/>
      <c r="C196" s="87" t="s">
        <v>63</v>
      </c>
      <c r="D196" s="57" t="s">
        <v>57</v>
      </c>
      <c r="E196" s="58" t="s">
        <v>40</v>
      </c>
      <c r="F196" s="59">
        <v>1.1000000000000001</v>
      </c>
      <c r="G196" s="38" t="e">
        <f>#REF!*F196</f>
        <v>#REF!</v>
      </c>
      <c r="H196" s="26"/>
      <c r="I196" s="27"/>
      <c r="J196" s="28">
        <f t="shared" si="23"/>
        <v>0</v>
      </c>
      <c r="K196" s="28" t="e">
        <f>H196*G196</f>
        <v>#REF!</v>
      </c>
      <c r="L196" s="28"/>
      <c r="M196" s="29" t="e">
        <f t="shared" si="24"/>
        <v>#REF!</v>
      </c>
      <c r="N196" s="48"/>
    </row>
    <row r="197" spans="1:14" s="24" customFormat="1">
      <c r="A197" s="49">
        <v>23</v>
      </c>
      <c r="B197" s="50">
        <v>106</v>
      </c>
      <c r="C197" s="51" t="s">
        <v>70</v>
      </c>
      <c r="D197" s="51"/>
      <c r="E197" s="52" t="s">
        <v>33</v>
      </c>
      <c r="F197" s="53"/>
      <c r="G197" s="14" t="e">
        <f>#REF!+#REF!</f>
        <v>#REF!</v>
      </c>
      <c r="H197" s="12"/>
      <c r="I197" s="4"/>
      <c r="J197" s="5">
        <f t="shared" si="23"/>
        <v>0</v>
      </c>
      <c r="K197" s="5"/>
      <c r="L197" s="5" t="e">
        <f>I197*G197</f>
        <v>#REF!</v>
      </c>
      <c r="M197" s="6" t="e">
        <f t="shared" si="24"/>
        <v>#REF!</v>
      </c>
      <c r="N197" s="48"/>
    </row>
    <row r="198" spans="1:14" s="24" customFormat="1" ht="25.5">
      <c r="A198" s="54">
        <v>24</v>
      </c>
      <c r="B198" s="55"/>
      <c r="C198" s="83" t="s">
        <v>41</v>
      </c>
      <c r="D198" s="57" t="s">
        <v>57</v>
      </c>
      <c r="E198" s="30" t="s">
        <v>43</v>
      </c>
      <c r="F198" s="59">
        <f>1.21*1.6</f>
        <v>1.9359999999999999</v>
      </c>
      <c r="G198" s="38" t="e">
        <f>G197*0.04*F198</f>
        <v>#REF!</v>
      </c>
      <c r="H198" s="26"/>
      <c r="I198" s="27"/>
      <c r="J198" s="28">
        <f t="shared" si="23"/>
        <v>0</v>
      </c>
      <c r="K198" s="28" t="e">
        <f>H198*G198</f>
        <v>#REF!</v>
      </c>
      <c r="L198" s="28"/>
      <c r="M198" s="29" t="e">
        <f t="shared" si="24"/>
        <v>#REF!</v>
      </c>
      <c r="N198" s="48"/>
    </row>
    <row r="199" spans="1:14" s="24" customFormat="1" ht="25.5">
      <c r="A199" s="54">
        <v>25</v>
      </c>
      <c r="B199" s="55"/>
      <c r="C199" s="83" t="s">
        <v>42</v>
      </c>
      <c r="D199" s="57" t="s">
        <v>57</v>
      </c>
      <c r="E199" s="58" t="s">
        <v>43</v>
      </c>
      <c r="F199" s="59">
        <v>0.30399999999999999</v>
      </c>
      <c r="G199" s="38" t="e">
        <f>G197*0.04*F199</f>
        <v>#REF!</v>
      </c>
      <c r="H199" s="26"/>
      <c r="I199" s="27"/>
      <c r="J199" s="28">
        <f t="shared" si="23"/>
        <v>0</v>
      </c>
      <c r="K199" s="28" t="e">
        <f>H199*G199</f>
        <v>#REF!</v>
      </c>
      <c r="L199" s="28"/>
      <c r="M199" s="29" t="e">
        <f t="shared" si="24"/>
        <v>#REF!</v>
      </c>
      <c r="N199" s="48"/>
    </row>
    <row r="200" spans="1:14" s="24" customFormat="1" ht="25.5">
      <c r="A200" s="54">
        <v>26</v>
      </c>
      <c r="B200" s="55"/>
      <c r="C200" s="87" t="s">
        <v>62</v>
      </c>
      <c r="D200" s="57" t="s">
        <v>57</v>
      </c>
      <c r="E200" s="58" t="s">
        <v>37</v>
      </c>
      <c r="F200" s="59">
        <v>0.9</v>
      </c>
      <c r="G200" s="38" t="e">
        <f>G197*0.04*F200</f>
        <v>#REF!</v>
      </c>
      <c r="H200" s="26"/>
      <c r="I200" s="27"/>
      <c r="J200" s="28">
        <f t="shared" si="23"/>
        <v>0</v>
      </c>
      <c r="K200" s="28" t="e">
        <f>H200*G200</f>
        <v>#REF!</v>
      </c>
      <c r="L200" s="28"/>
      <c r="M200" s="29" t="e">
        <f t="shared" si="24"/>
        <v>#REF!</v>
      </c>
      <c r="N200" s="48"/>
    </row>
    <row r="201" spans="1:14" s="24" customFormat="1" ht="25.5">
      <c r="A201" s="54">
        <v>27</v>
      </c>
      <c r="B201" s="55"/>
      <c r="C201" s="87" t="s">
        <v>63</v>
      </c>
      <c r="D201" s="57" t="s">
        <v>57</v>
      </c>
      <c r="E201" s="58" t="s">
        <v>40</v>
      </c>
      <c r="F201" s="59">
        <v>1.1000000000000001</v>
      </c>
      <c r="G201" s="39" t="e">
        <f>#REF!*F201</f>
        <v>#REF!</v>
      </c>
      <c r="H201" s="26"/>
      <c r="I201" s="27"/>
      <c r="J201" s="28">
        <f t="shared" si="23"/>
        <v>0</v>
      </c>
      <c r="K201" s="28" t="e">
        <f>H201*G201</f>
        <v>#REF!</v>
      </c>
      <c r="L201" s="28"/>
      <c r="M201" s="29" t="e">
        <f t="shared" si="24"/>
        <v>#REF!</v>
      </c>
      <c r="N201" s="48"/>
    </row>
    <row r="202" spans="1:14" s="24" customFormat="1" ht="25.5">
      <c r="A202" s="78">
        <v>24</v>
      </c>
      <c r="B202" s="79">
        <v>106</v>
      </c>
      <c r="C202" s="80" t="s">
        <v>58</v>
      </c>
      <c r="D202" s="80"/>
      <c r="E202" s="81"/>
      <c r="F202" s="82"/>
      <c r="G202" s="37"/>
      <c r="H202" s="10"/>
      <c r="I202" s="7"/>
      <c r="J202" s="8"/>
      <c r="K202" s="9"/>
      <c r="L202" s="9"/>
      <c r="M202" s="11"/>
      <c r="N202" s="48"/>
    </row>
    <row r="203" spans="1:14" s="24" customFormat="1">
      <c r="A203" s="49">
        <v>29</v>
      </c>
      <c r="B203" s="50">
        <v>106</v>
      </c>
      <c r="C203" s="51" t="s">
        <v>65</v>
      </c>
      <c r="D203" s="51"/>
      <c r="E203" s="52" t="s">
        <v>33</v>
      </c>
      <c r="F203" s="53"/>
      <c r="G203" s="14" t="e">
        <f>#REF!</f>
        <v>#REF!</v>
      </c>
      <c r="H203" s="12"/>
      <c r="I203" s="4"/>
      <c r="J203" s="5">
        <f t="shared" ref="J203:J211" si="25">H203+I203</f>
        <v>0</v>
      </c>
      <c r="K203" s="5"/>
      <c r="L203" s="5" t="e">
        <f>I203*G203</f>
        <v>#REF!</v>
      </c>
      <c r="M203" s="6" t="e">
        <f t="shared" ref="M203:M211" si="26">K203+L203</f>
        <v>#REF!</v>
      </c>
      <c r="N203" s="48"/>
    </row>
    <row r="204" spans="1:14" s="24" customFormat="1" ht="25.5">
      <c r="A204" s="54">
        <v>30</v>
      </c>
      <c r="B204" s="55"/>
      <c r="C204" s="83" t="s">
        <v>66</v>
      </c>
      <c r="D204" s="57" t="s">
        <v>57</v>
      </c>
      <c r="E204" s="58" t="s">
        <v>36</v>
      </c>
      <c r="F204" s="86">
        <v>1.02</v>
      </c>
      <c r="G204" s="38" t="e">
        <f>G203*0.08*F204</f>
        <v>#REF!</v>
      </c>
      <c r="H204" s="26"/>
      <c r="I204" s="27"/>
      <c r="J204" s="28">
        <f t="shared" si="25"/>
        <v>0</v>
      </c>
      <c r="K204" s="28" t="e">
        <f>H204*G204</f>
        <v>#REF!</v>
      </c>
      <c r="L204" s="28"/>
      <c r="M204" s="29" t="e">
        <f t="shared" si="26"/>
        <v>#REF!</v>
      </c>
      <c r="N204" s="48"/>
    </row>
    <row r="205" spans="1:14" s="24" customFormat="1">
      <c r="A205" s="49">
        <v>31</v>
      </c>
      <c r="B205" s="50">
        <v>106</v>
      </c>
      <c r="C205" s="51" t="s">
        <v>67</v>
      </c>
      <c r="D205" s="51"/>
      <c r="E205" s="52" t="s">
        <v>33</v>
      </c>
      <c r="F205" s="53"/>
      <c r="G205" s="14" t="e">
        <f>G203</f>
        <v>#REF!</v>
      </c>
      <c r="H205" s="12"/>
      <c r="I205" s="4"/>
      <c r="J205" s="5">
        <f t="shared" si="25"/>
        <v>0</v>
      </c>
      <c r="K205" s="5"/>
      <c r="L205" s="5" t="e">
        <f>I205*G205</f>
        <v>#REF!</v>
      </c>
      <c r="M205" s="6" t="e">
        <f t="shared" si="26"/>
        <v>#REF!</v>
      </c>
      <c r="N205" s="48"/>
    </row>
    <row r="206" spans="1:14" s="24" customFormat="1" ht="25.5">
      <c r="A206" s="54">
        <v>32</v>
      </c>
      <c r="B206" s="55"/>
      <c r="C206" s="83" t="s">
        <v>68</v>
      </c>
      <c r="D206" s="57" t="s">
        <v>57</v>
      </c>
      <c r="E206" s="58" t="s">
        <v>33</v>
      </c>
      <c r="F206" s="86">
        <v>1.1499999999999999</v>
      </c>
      <c r="G206" s="38" t="e">
        <f>G205*F206</f>
        <v>#REF!</v>
      </c>
      <c r="H206" s="26"/>
      <c r="I206" s="27"/>
      <c r="J206" s="28">
        <f t="shared" si="25"/>
        <v>0</v>
      </c>
      <c r="K206" s="28" t="e">
        <f>H206*G206</f>
        <v>#REF!</v>
      </c>
      <c r="L206" s="28"/>
      <c r="M206" s="29" t="e">
        <f t="shared" si="26"/>
        <v>#REF!</v>
      </c>
      <c r="N206" s="48"/>
    </row>
    <row r="207" spans="1:14" s="24" customFormat="1">
      <c r="A207" s="49">
        <v>33</v>
      </c>
      <c r="B207" s="50">
        <v>106</v>
      </c>
      <c r="C207" s="51" t="s">
        <v>70</v>
      </c>
      <c r="D207" s="51"/>
      <c r="E207" s="52" t="s">
        <v>33</v>
      </c>
      <c r="F207" s="53"/>
      <c r="G207" s="14" t="e">
        <f>G203</f>
        <v>#REF!</v>
      </c>
      <c r="H207" s="12"/>
      <c r="I207" s="4"/>
      <c r="J207" s="5">
        <f t="shared" si="25"/>
        <v>0</v>
      </c>
      <c r="K207" s="5"/>
      <c r="L207" s="5" t="e">
        <f>I207*G207</f>
        <v>#REF!</v>
      </c>
      <c r="M207" s="6" t="e">
        <f t="shared" si="26"/>
        <v>#REF!</v>
      </c>
      <c r="N207" s="48"/>
    </row>
    <row r="208" spans="1:14" s="24" customFormat="1" ht="25.5">
      <c r="A208" s="54">
        <v>34</v>
      </c>
      <c r="B208" s="55"/>
      <c r="C208" s="83" t="s">
        <v>41</v>
      </c>
      <c r="D208" s="57" t="s">
        <v>57</v>
      </c>
      <c r="E208" s="30" t="s">
        <v>43</v>
      </c>
      <c r="F208" s="59">
        <f>1.21*1.6</f>
        <v>1.9359999999999999</v>
      </c>
      <c r="G208" s="38" t="e">
        <f>G207*0.04*F208</f>
        <v>#REF!</v>
      </c>
      <c r="H208" s="26"/>
      <c r="I208" s="27"/>
      <c r="J208" s="28">
        <f t="shared" si="25"/>
        <v>0</v>
      </c>
      <c r="K208" s="28" t="e">
        <f>H208*G208</f>
        <v>#REF!</v>
      </c>
      <c r="L208" s="28"/>
      <c r="M208" s="29" t="e">
        <f t="shared" si="26"/>
        <v>#REF!</v>
      </c>
      <c r="N208" s="48"/>
    </row>
    <row r="209" spans="1:14" s="24" customFormat="1" ht="25.5">
      <c r="A209" s="54">
        <v>35</v>
      </c>
      <c r="B209" s="55"/>
      <c r="C209" s="83" t="s">
        <v>42</v>
      </c>
      <c r="D209" s="57" t="s">
        <v>57</v>
      </c>
      <c r="E209" s="58" t="s">
        <v>43</v>
      </c>
      <c r="F209" s="59">
        <v>0.30399999999999999</v>
      </c>
      <c r="G209" s="38" t="e">
        <f>G207*0.04*F209</f>
        <v>#REF!</v>
      </c>
      <c r="H209" s="26"/>
      <c r="I209" s="27"/>
      <c r="J209" s="28">
        <f t="shared" si="25"/>
        <v>0</v>
      </c>
      <c r="K209" s="28" t="e">
        <f>H209*G209</f>
        <v>#REF!</v>
      </c>
      <c r="L209" s="28"/>
      <c r="M209" s="29" t="e">
        <f t="shared" si="26"/>
        <v>#REF!</v>
      </c>
      <c r="N209" s="48"/>
    </row>
    <row r="210" spans="1:14" s="24" customFormat="1" ht="25.5">
      <c r="A210" s="54">
        <v>36</v>
      </c>
      <c r="B210" s="55"/>
      <c r="C210" s="87" t="s">
        <v>62</v>
      </c>
      <c r="D210" s="57" t="s">
        <v>57</v>
      </c>
      <c r="E210" s="58" t="s">
        <v>37</v>
      </c>
      <c r="F210" s="59">
        <v>0.9</v>
      </c>
      <c r="G210" s="38" t="e">
        <f>G207*0.04*F210</f>
        <v>#REF!</v>
      </c>
      <c r="H210" s="26"/>
      <c r="I210" s="27"/>
      <c r="J210" s="28">
        <f t="shared" si="25"/>
        <v>0</v>
      </c>
      <c r="K210" s="28" t="e">
        <f>H210*G210</f>
        <v>#REF!</v>
      </c>
      <c r="L210" s="28"/>
      <c r="M210" s="29" t="e">
        <f t="shared" si="26"/>
        <v>#REF!</v>
      </c>
      <c r="N210" s="48"/>
    </row>
    <row r="211" spans="1:14" s="24" customFormat="1" ht="25.5">
      <c r="A211" s="54">
        <v>37</v>
      </c>
      <c r="B211" s="55"/>
      <c r="C211" s="87" t="s">
        <v>63</v>
      </c>
      <c r="D211" s="57" t="s">
        <v>57</v>
      </c>
      <c r="E211" s="58" t="s">
        <v>40</v>
      </c>
      <c r="F211" s="59">
        <v>1.1000000000000001</v>
      </c>
      <c r="G211" s="39" t="e">
        <f>#REF!*F211</f>
        <v>#REF!</v>
      </c>
      <c r="H211" s="26"/>
      <c r="I211" s="27"/>
      <c r="J211" s="28">
        <f t="shared" si="25"/>
        <v>0</v>
      </c>
      <c r="K211" s="28" t="e">
        <f>H211*G211</f>
        <v>#REF!</v>
      </c>
      <c r="L211" s="28"/>
      <c r="M211" s="29" t="e">
        <f t="shared" si="26"/>
        <v>#REF!</v>
      </c>
      <c r="N211" s="48"/>
    </row>
    <row r="212" spans="1:14" s="24" customFormat="1">
      <c r="A212" s="78">
        <v>59</v>
      </c>
      <c r="B212" s="79">
        <v>106</v>
      </c>
      <c r="C212" s="134" t="s">
        <v>39</v>
      </c>
      <c r="D212" s="80"/>
      <c r="E212" s="81"/>
      <c r="F212" s="82"/>
      <c r="G212" s="37"/>
      <c r="H212" s="10"/>
      <c r="I212" s="7"/>
      <c r="J212" s="8"/>
      <c r="K212" s="9"/>
      <c r="L212" s="9"/>
      <c r="M212" s="11"/>
      <c r="N212" s="48"/>
    </row>
    <row r="213" spans="1:14" s="24" customFormat="1">
      <c r="A213" s="49">
        <v>39</v>
      </c>
      <c r="B213" s="50">
        <v>106</v>
      </c>
      <c r="C213" s="51" t="s">
        <v>44</v>
      </c>
      <c r="D213" s="51"/>
      <c r="E213" s="52" t="s">
        <v>33</v>
      </c>
      <c r="F213" s="53"/>
      <c r="G213" s="14" t="e">
        <f>#REF!</f>
        <v>#REF!</v>
      </c>
      <c r="H213" s="12"/>
      <c r="I213" s="4"/>
      <c r="J213" s="5">
        <f>H213+I213</f>
        <v>0</v>
      </c>
      <c r="K213" s="5"/>
      <c r="L213" s="5" t="e">
        <f>I213*G213</f>
        <v>#REF!</v>
      </c>
      <c r="M213" s="6" t="e">
        <f>K213+L213</f>
        <v>#REF!</v>
      </c>
      <c r="N213" s="48"/>
    </row>
    <row r="214" spans="1:14" s="24" customFormat="1" ht="25.5">
      <c r="A214" s="54">
        <v>40</v>
      </c>
      <c r="B214" s="55"/>
      <c r="C214" s="56" t="s">
        <v>41</v>
      </c>
      <c r="D214" s="57" t="s">
        <v>57</v>
      </c>
      <c r="E214" s="30" t="s">
        <v>43</v>
      </c>
      <c r="F214" s="59">
        <f>1.21*1.6</f>
        <v>1.9359999999999999</v>
      </c>
      <c r="G214" s="38" t="e">
        <f>G213*0.08*F214</f>
        <v>#REF!</v>
      </c>
      <c r="H214" s="26"/>
      <c r="I214" s="27"/>
      <c r="J214" s="28">
        <f>H214+I214</f>
        <v>0</v>
      </c>
      <c r="K214" s="28" t="e">
        <f>H214*G214</f>
        <v>#REF!</v>
      </c>
      <c r="L214" s="28"/>
      <c r="M214" s="29" t="e">
        <f>K214+L214</f>
        <v>#REF!</v>
      </c>
      <c r="N214" s="48"/>
    </row>
    <row r="215" spans="1:14" s="24" customFormat="1" ht="25.5">
      <c r="A215" s="54">
        <v>41</v>
      </c>
      <c r="B215" s="55"/>
      <c r="C215" s="56" t="s">
        <v>42</v>
      </c>
      <c r="D215" s="57" t="s">
        <v>57</v>
      </c>
      <c r="E215" s="58" t="s">
        <v>43</v>
      </c>
      <c r="F215" s="59">
        <v>0.30399999999999999</v>
      </c>
      <c r="G215" s="38" t="e">
        <f>G213*0.08*F215</f>
        <v>#REF!</v>
      </c>
      <c r="H215" s="26"/>
      <c r="I215" s="27"/>
      <c r="J215" s="28">
        <f>H215+I215</f>
        <v>0</v>
      </c>
      <c r="K215" s="28" t="e">
        <f>H215*G215</f>
        <v>#REF!</v>
      </c>
      <c r="L215" s="28"/>
      <c r="M215" s="29" t="e">
        <f>K215+L215</f>
        <v>#REF!</v>
      </c>
      <c r="N215" s="48"/>
    </row>
    <row r="216" spans="1:14" s="24" customFormat="1" ht="25.5">
      <c r="A216" s="54">
        <v>42</v>
      </c>
      <c r="B216" s="55"/>
      <c r="C216" s="87" t="s">
        <v>62</v>
      </c>
      <c r="D216" s="57" t="s">
        <v>57</v>
      </c>
      <c r="E216" s="58" t="s">
        <v>37</v>
      </c>
      <c r="F216" s="59">
        <v>0.9</v>
      </c>
      <c r="G216" s="38" t="e">
        <f>G213*0.08*F216</f>
        <v>#REF!</v>
      </c>
      <c r="H216" s="26"/>
      <c r="I216" s="27"/>
      <c r="J216" s="28">
        <f>H216+I216</f>
        <v>0</v>
      </c>
      <c r="K216" s="28" t="e">
        <f>H216*G216</f>
        <v>#REF!</v>
      </c>
      <c r="L216" s="28"/>
      <c r="M216" s="29" t="e">
        <f>K216+L216</f>
        <v>#REF!</v>
      </c>
      <c r="N216" s="48"/>
    </row>
    <row r="217" spans="1:14" s="24" customFormat="1" ht="25.5">
      <c r="A217" s="54">
        <v>43</v>
      </c>
      <c r="B217" s="55"/>
      <c r="C217" s="87" t="s">
        <v>63</v>
      </c>
      <c r="D217" s="57" t="s">
        <v>57</v>
      </c>
      <c r="E217" s="58" t="s">
        <v>40</v>
      </c>
      <c r="F217" s="59">
        <v>1.1000000000000001</v>
      </c>
      <c r="G217" s="39" t="e">
        <f>#REF!*F217</f>
        <v>#REF!</v>
      </c>
      <c r="H217" s="26"/>
      <c r="I217" s="27"/>
      <c r="J217" s="28">
        <f>H217+I217</f>
        <v>0</v>
      </c>
      <c r="K217" s="28" t="e">
        <f>H217*G217</f>
        <v>#REF!</v>
      </c>
      <c r="L217" s="28"/>
      <c r="M217" s="29" t="e">
        <f>K217+L217</f>
        <v>#REF!</v>
      </c>
      <c r="N217" s="48"/>
    </row>
    <row r="218" spans="1:14" s="24" customFormat="1" ht="25.5">
      <c r="A218" s="78">
        <v>65</v>
      </c>
      <c r="B218" s="79">
        <v>106</v>
      </c>
      <c r="C218" s="80" t="s">
        <v>45</v>
      </c>
      <c r="D218" s="80"/>
      <c r="E218" s="81"/>
      <c r="F218" s="82"/>
      <c r="G218" s="37"/>
      <c r="H218" s="10"/>
      <c r="I218" s="7"/>
      <c r="J218" s="8"/>
      <c r="K218" s="9"/>
      <c r="L218" s="9"/>
      <c r="M218" s="11"/>
      <c r="N218" s="48"/>
    </row>
    <row r="219" spans="1:14" s="24" customFormat="1" ht="25.5">
      <c r="A219" s="49">
        <v>45</v>
      </c>
      <c r="B219" s="50">
        <v>106</v>
      </c>
      <c r="C219" s="51" t="s">
        <v>46</v>
      </c>
      <c r="D219" s="51"/>
      <c r="E219" s="52" t="s">
        <v>33</v>
      </c>
      <c r="F219" s="53"/>
      <c r="G219" s="14" t="e">
        <f>#REF!</f>
        <v>#REF!</v>
      </c>
      <c r="H219" s="12"/>
      <c r="I219" s="4"/>
      <c r="J219" s="5">
        <f t="shared" ref="J219:J230" si="27">H219+I219</f>
        <v>0</v>
      </c>
      <c r="K219" s="5"/>
      <c r="L219" s="5" t="e">
        <f>I219*G219</f>
        <v>#REF!</v>
      </c>
      <c r="M219" s="6" t="e">
        <f t="shared" ref="M219:M230" si="28">K219+L219</f>
        <v>#REF!</v>
      </c>
      <c r="N219" s="48"/>
    </row>
    <row r="220" spans="1:14" s="24" customFormat="1" ht="25.5">
      <c r="A220" s="54">
        <v>46</v>
      </c>
      <c r="B220" s="55"/>
      <c r="C220" s="83" t="s">
        <v>64</v>
      </c>
      <c r="D220" s="57" t="s">
        <v>57</v>
      </c>
      <c r="E220" s="58" t="s">
        <v>33</v>
      </c>
      <c r="F220" s="59">
        <v>1.1499999999999999</v>
      </c>
      <c r="G220" s="39" t="e">
        <f>G219*F220</f>
        <v>#REF!</v>
      </c>
      <c r="H220" s="26"/>
      <c r="I220" s="27"/>
      <c r="J220" s="28">
        <f t="shared" si="27"/>
        <v>0</v>
      </c>
      <c r="K220" s="28" t="e">
        <f>H220*G220</f>
        <v>#REF!</v>
      </c>
      <c r="L220" s="28"/>
      <c r="M220" s="29" t="e">
        <f t="shared" si="28"/>
        <v>#REF!</v>
      </c>
      <c r="N220" s="48"/>
    </row>
    <row r="221" spans="1:14" s="24" customFormat="1">
      <c r="A221" s="49">
        <v>47</v>
      </c>
      <c r="B221" s="50">
        <v>106</v>
      </c>
      <c r="C221" s="51" t="s">
        <v>48</v>
      </c>
      <c r="D221" s="51"/>
      <c r="E221" s="52" t="s">
        <v>33</v>
      </c>
      <c r="F221" s="53"/>
      <c r="G221" s="14" t="e">
        <f>#REF!</f>
        <v>#REF!</v>
      </c>
      <c r="H221" s="12"/>
      <c r="I221" s="4"/>
      <c r="J221" s="5">
        <f t="shared" si="27"/>
        <v>0</v>
      </c>
      <c r="K221" s="5"/>
      <c r="L221" s="5" t="e">
        <f>I221*G221</f>
        <v>#REF!</v>
      </c>
      <c r="M221" s="6" t="e">
        <f t="shared" si="28"/>
        <v>#REF!</v>
      </c>
      <c r="N221" s="48"/>
    </row>
    <row r="222" spans="1:14" s="24" customFormat="1" ht="25.5">
      <c r="A222" s="54">
        <v>48</v>
      </c>
      <c r="B222" s="55"/>
      <c r="C222" s="56" t="s">
        <v>41</v>
      </c>
      <c r="D222" s="57" t="s">
        <v>57</v>
      </c>
      <c r="E222" s="30" t="s">
        <v>43</v>
      </c>
      <c r="F222" s="59">
        <f>1.21*1.6</f>
        <v>1.9359999999999999</v>
      </c>
      <c r="G222" s="38" t="e">
        <f>G221*0.06*F222</f>
        <v>#REF!</v>
      </c>
      <c r="H222" s="26"/>
      <c r="I222" s="27"/>
      <c r="J222" s="28">
        <f t="shared" si="27"/>
        <v>0</v>
      </c>
      <c r="K222" s="28" t="e">
        <f>H222*G222</f>
        <v>#REF!</v>
      </c>
      <c r="L222" s="28"/>
      <c r="M222" s="29" t="e">
        <f t="shared" si="28"/>
        <v>#REF!</v>
      </c>
      <c r="N222" s="48"/>
    </row>
    <row r="223" spans="1:14" s="24" customFormat="1" ht="25.5">
      <c r="A223" s="54">
        <v>49</v>
      </c>
      <c r="B223" s="55"/>
      <c r="C223" s="56" t="s">
        <v>42</v>
      </c>
      <c r="D223" s="57" t="s">
        <v>57</v>
      </c>
      <c r="E223" s="58" t="s">
        <v>43</v>
      </c>
      <c r="F223" s="59">
        <v>0.30399999999999999</v>
      </c>
      <c r="G223" s="38" t="e">
        <f>G221*0.06*F223</f>
        <v>#REF!</v>
      </c>
      <c r="H223" s="26"/>
      <c r="I223" s="27"/>
      <c r="J223" s="28">
        <f t="shared" si="27"/>
        <v>0</v>
      </c>
      <c r="K223" s="28" t="e">
        <f>H223*G223</f>
        <v>#REF!</v>
      </c>
      <c r="L223" s="28"/>
      <c r="M223" s="29" t="e">
        <f t="shared" si="28"/>
        <v>#REF!</v>
      </c>
      <c r="N223" s="48"/>
    </row>
    <row r="224" spans="1:14" s="24" customFormat="1" ht="25.5">
      <c r="A224" s="54">
        <v>50</v>
      </c>
      <c r="B224" s="55"/>
      <c r="C224" s="87" t="s">
        <v>62</v>
      </c>
      <c r="D224" s="57" t="s">
        <v>57</v>
      </c>
      <c r="E224" s="58" t="s">
        <v>37</v>
      </c>
      <c r="F224" s="59">
        <v>0.9</v>
      </c>
      <c r="G224" s="38" t="e">
        <f>G221*0.06*F224</f>
        <v>#REF!</v>
      </c>
      <c r="H224" s="26"/>
      <c r="I224" s="27"/>
      <c r="J224" s="28">
        <f t="shared" si="27"/>
        <v>0</v>
      </c>
      <c r="K224" s="28" t="e">
        <f>H224*G224</f>
        <v>#REF!</v>
      </c>
      <c r="L224" s="28"/>
      <c r="M224" s="29" t="e">
        <f t="shared" si="28"/>
        <v>#REF!</v>
      </c>
      <c r="N224" s="48"/>
    </row>
    <row r="225" spans="1:14" s="24" customFormat="1" ht="25.5">
      <c r="A225" s="54">
        <v>51</v>
      </c>
      <c r="B225" s="55"/>
      <c r="C225" s="87" t="s">
        <v>63</v>
      </c>
      <c r="D225" s="57" t="s">
        <v>57</v>
      </c>
      <c r="E225" s="58" t="s">
        <v>40</v>
      </c>
      <c r="F225" s="59">
        <v>1.1000000000000001</v>
      </c>
      <c r="G225" s="39" t="e">
        <f>#REF!*F225</f>
        <v>#REF!</v>
      </c>
      <c r="H225" s="26"/>
      <c r="I225" s="27"/>
      <c r="J225" s="28">
        <f t="shared" si="27"/>
        <v>0</v>
      </c>
      <c r="K225" s="28" t="e">
        <f>H225*G225</f>
        <v>#REF!</v>
      </c>
      <c r="L225" s="28"/>
      <c r="M225" s="29" t="e">
        <f t="shared" si="28"/>
        <v>#REF!</v>
      </c>
      <c r="N225" s="48"/>
    </row>
    <row r="226" spans="1:14" s="24" customFormat="1">
      <c r="A226" s="49">
        <v>52</v>
      </c>
      <c r="B226" s="50">
        <v>106</v>
      </c>
      <c r="C226" s="51" t="s">
        <v>44</v>
      </c>
      <c r="D226" s="51"/>
      <c r="E226" s="52" t="s">
        <v>33</v>
      </c>
      <c r="F226" s="53"/>
      <c r="G226" s="14" t="e">
        <f>#REF!</f>
        <v>#REF!</v>
      </c>
      <c r="H226" s="12"/>
      <c r="I226" s="4"/>
      <c r="J226" s="5">
        <f t="shared" si="27"/>
        <v>0</v>
      </c>
      <c r="K226" s="5"/>
      <c r="L226" s="5" t="e">
        <f>I226*G226</f>
        <v>#REF!</v>
      </c>
      <c r="M226" s="6" t="e">
        <f t="shared" si="28"/>
        <v>#REF!</v>
      </c>
      <c r="N226" s="48"/>
    </row>
    <row r="227" spans="1:14" s="24" customFormat="1" ht="25.5">
      <c r="A227" s="54">
        <v>53</v>
      </c>
      <c r="B227" s="55"/>
      <c r="C227" s="56" t="s">
        <v>41</v>
      </c>
      <c r="D227" s="57" t="s">
        <v>57</v>
      </c>
      <c r="E227" s="30" t="s">
        <v>43</v>
      </c>
      <c r="F227" s="59">
        <f>1.21*1.6</f>
        <v>1.9359999999999999</v>
      </c>
      <c r="G227" s="38" t="e">
        <f>G226*0.08*F227</f>
        <v>#REF!</v>
      </c>
      <c r="H227" s="26"/>
      <c r="I227" s="27"/>
      <c r="J227" s="28">
        <f t="shared" si="27"/>
        <v>0</v>
      </c>
      <c r="K227" s="28" t="e">
        <f>H227*G227</f>
        <v>#REF!</v>
      </c>
      <c r="L227" s="28"/>
      <c r="M227" s="29" t="e">
        <f t="shared" si="28"/>
        <v>#REF!</v>
      </c>
      <c r="N227" s="48"/>
    </row>
    <row r="228" spans="1:14" s="24" customFormat="1" ht="25.5">
      <c r="A228" s="54">
        <v>54</v>
      </c>
      <c r="B228" s="55"/>
      <c r="C228" s="56" t="s">
        <v>42</v>
      </c>
      <c r="D228" s="57" t="s">
        <v>57</v>
      </c>
      <c r="E228" s="58" t="s">
        <v>43</v>
      </c>
      <c r="F228" s="59">
        <v>0.30399999999999999</v>
      </c>
      <c r="G228" s="38" t="e">
        <f>G226*0.08*F228</f>
        <v>#REF!</v>
      </c>
      <c r="H228" s="26"/>
      <c r="I228" s="27"/>
      <c r="J228" s="28">
        <f t="shared" si="27"/>
        <v>0</v>
      </c>
      <c r="K228" s="28" t="e">
        <f>H228*G228</f>
        <v>#REF!</v>
      </c>
      <c r="L228" s="28"/>
      <c r="M228" s="29" t="e">
        <f t="shared" si="28"/>
        <v>#REF!</v>
      </c>
      <c r="N228" s="48"/>
    </row>
    <row r="229" spans="1:14" s="24" customFormat="1" ht="25.5">
      <c r="A229" s="54">
        <v>55</v>
      </c>
      <c r="B229" s="55"/>
      <c r="C229" s="87" t="s">
        <v>62</v>
      </c>
      <c r="D229" s="57" t="s">
        <v>57</v>
      </c>
      <c r="E229" s="58" t="s">
        <v>37</v>
      </c>
      <c r="F229" s="59">
        <v>0.9</v>
      </c>
      <c r="G229" s="38" t="e">
        <f>G226*0.08*F229</f>
        <v>#REF!</v>
      </c>
      <c r="H229" s="26"/>
      <c r="I229" s="27"/>
      <c r="J229" s="28">
        <f t="shared" si="27"/>
        <v>0</v>
      </c>
      <c r="K229" s="28" t="e">
        <f>H229*G229</f>
        <v>#REF!</v>
      </c>
      <c r="L229" s="28"/>
      <c r="M229" s="29" t="e">
        <f t="shared" si="28"/>
        <v>#REF!</v>
      </c>
      <c r="N229" s="48"/>
    </row>
    <row r="230" spans="1:14" s="24" customFormat="1" ht="25.5">
      <c r="A230" s="54">
        <v>56</v>
      </c>
      <c r="B230" s="55"/>
      <c r="C230" s="87" t="s">
        <v>63</v>
      </c>
      <c r="D230" s="57" t="s">
        <v>57</v>
      </c>
      <c r="E230" s="58" t="s">
        <v>40</v>
      </c>
      <c r="F230" s="59">
        <v>1.1000000000000001</v>
      </c>
      <c r="G230" s="39" t="e">
        <f>#REF!*F230</f>
        <v>#REF!</v>
      </c>
      <c r="H230" s="26"/>
      <c r="I230" s="27"/>
      <c r="J230" s="28">
        <f t="shared" si="27"/>
        <v>0</v>
      </c>
      <c r="K230" s="28" t="e">
        <f>H230*G230</f>
        <v>#REF!</v>
      </c>
      <c r="L230" s="28"/>
      <c r="M230" s="29" t="e">
        <f t="shared" si="28"/>
        <v>#REF!</v>
      </c>
      <c r="N230" s="48"/>
    </row>
    <row r="231" spans="1:14" s="24" customFormat="1" ht="27" customHeight="1">
      <c r="A231" s="78">
        <v>80</v>
      </c>
      <c r="B231" s="79">
        <v>106</v>
      </c>
      <c r="C231" s="80" t="s">
        <v>110</v>
      </c>
      <c r="D231" s="80"/>
      <c r="E231" s="81"/>
      <c r="F231" s="82"/>
      <c r="G231" s="37"/>
      <c r="H231" s="10"/>
      <c r="I231" s="7"/>
      <c r="J231" s="8"/>
      <c r="K231" s="9"/>
      <c r="L231" s="9"/>
      <c r="M231" s="11"/>
      <c r="N231" s="48"/>
    </row>
    <row r="232" spans="1:14" s="24" customFormat="1">
      <c r="A232" s="49">
        <v>58</v>
      </c>
      <c r="B232" s="50">
        <v>106</v>
      </c>
      <c r="C232" s="51" t="s">
        <v>44</v>
      </c>
      <c r="D232" s="51"/>
      <c r="E232" s="52" t="s">
        <v>33</v>
      </c>
      <c r="F232" s="53"/>
      <c r="G232" s="14" t="e">
        <f>#REF!*5</f>
        <v>#REF!</v>
      </c>
      <c r="H232" s="12"/>
      <c r="I232" s="4"/>
      <c r="J232" s="5">
        <f>H232+I232</f>
        <v>0</v>
      </c>
      <c r="K232" s="5"/>
      <c r="L232" s="5" t="e">
        <f>I232*G232</f>
        <v>#REF!</v>
      </c>
      <c r="M232" s="6" t="e">
        <f>K232+L232</f>
        <v>#REF!</v>
      </c>
      <c r="N232" s="48"/>
    </row>
    <row r="233" spans="1:14" s="24" customFormat="1" ht="25.5">
      <c r="A233" s="54">
        <v>59</v>
      </c>
      <c r="B233" s="55"/>
      <c r="C233" s="56" t="s">
        <v>41</v>
      </c>
      <c r="D233" s="57" t="s">
        <v>57</v>
      </c>
      <c r="E233" s="30" t="s">
        <v>43</v>
      </c>
      <c r="F233" s="59">
        <f>1.21*1.6</f>
        <v>1.9359999999999999</v>
      </c>
      <c r="G233" s="39" t="e">
        <f>G232*0.08*F233</f>
        <v>#REF!</v>
      </c>
      <c r="H233" s="26"/>
      <c r="I233" s="27"/>
      <c r="J233" s="28">
        <f>H233+I233</f>
        <v>0</v>
      </c>
      <c r="K233" s="28" t="e">
        <f>H233*G233</f>
        <v>#REF!</v>
      </c>
      <c r="L233" s="28"/>
      <c r="M233" s="29" t="e">
        <f>K233+L233</f>
        <v>#REF!</v>
      </c>
      <c r="N233" s="48"/>
    </row>
    <row r="234" spans="1:14" s="24" customFormat="1" ht="25.5">
      <c r="A234" s="54">
        <v>60</v>
      </c>
      <c r="B234" s="55"/>
      <c r="C234" s="56" t="s">
        <v>42</v>
      </c>
      <c r="D234" s="57" t="s">
        <v>57</v>
      </c>
      <c r="E234" s="58" t="s">
        <v>43</v>
      </c>
      <c r="F234" s="59">
        <v>0.30399999999999999</v>
      </c>
      <c r="G234" s="39" t="e">
        <f>G232*0.08*F234</f>
        <v>#REF!</v>
      </c>
      <c r="H234" s="26"/>
      <c r="I234" s="27"/>
      <c r="J234" s="28">
        <f>H234+I234</f>
        <v>0</v>
      </c>
      <c r="K234" s="28" t="e">
        <f>H234*G234</f>
        <v>#REF!</v>
      </c>
      <c r="L234" s="28"/>
      <c r="M234" s="29" t="e">
        <f>K234+L234</f>
        <v>#REF!</v>
      </c>
      <c r="N234" s="48"/>
    </row>
    <row r="235" spans="1:14" s="24" customFormat="1" ht="25.5">
      <c r="A235" s="54">
        <v>61</v>
      </c>
      <c r="B235" s="55"/>
      <c r="C235" s="87" t="s">
        <v>62</v>
      </c>
      <c r="D235" s="57" t="s">
        <v>57</v>
      </c>
      <c r="E235" s="58" t="s">
        <v>37</v>
      </c>
      <c r="F235" s="59">
        <v>0.9</v>
      </c>
      <c r="G235" s="39" t="e">
        <f>G232*0.08*F235</f>
        <v>#REF!</v>
      </c>
      <c r="H235" s="26"/>
      <c r="I235" s="27"/>
      <c r="J235" s="28">
        <f>H235+I235</f>
        <v>0</v>
      </c>
      <c r="K235" s="28" t="e">
        <f>H235*G235</f>
        <v>#REF!</v>
      </c>
      <c r="L235" s="28"/>
      <c r="M235" s="29" t="e">
        <f>K235+L235</f>
        <v>#REF!</v>
      </c>
      <c r="N235" s="48"/>
    </row>
    <row r="236" spans="1:14" s="24" customFormat="1" ht="25.5">
      <c r="A236" s="54">
        <v>62</v>
      </c>
      <c r="B236" s="55"/>
      <c r="C236" s="87" t="s">
        <v>63</v>
      </c>
      <c r="D236" s="57" t="s">
        <v>57</v>
      </c>
      <c r="E236" s="58" t="s">
        <v>40</v>
      </c>
      <c r="F236" s="59">
        <v>1.1000000000000001</v>
      </c>
      <c r="G236" s="39" t="e">
        <f>#REF!*5*F236</f>
        <v>#REF!</v>
      </c>
      <c r="H236" s="26"/>
      <c r="I236" s="27"/>
      <c r="J236" s="28">
        <f>H236+I236</f>
        <v>0</v>
      </c>
      <c r="K236" s="28" t="e">
        <f>H236*G236</f>
        <v>#REF!</v>
      </c>
      <c r="L236" s="28"/>
      <c r="M236" s="29" t="e">
        <f>K236+L236</f>
        <v>#REF!</v>
      </c>
      <c r="N236" s="48"/>
    </row>
    <row r="237" spans="1:14" s="24" customFormat="1" ht="25.5">
      <c r="A237" s="78">
        <v>86</v>
      </c>
      <c r="B237" s="79">
        <v>106</v>
      </c>
      <c r="C237" s="80" t="s">
        <v>111</v>
      </c>
      <c r="D237" s="80"/>
      <c r="E237" s="81"/>
      <c r="F237" s="82"/>
      <c r="G237" s="37"/>
      <c r="H237" s="10"/>
      <c r="I237" s="7"/>
      <c r="J237" s="8"/>
      <c r="K237" s="9"/>
      <c r="L237" s="9"/>
      <c r="M237" s="11"/>
      <c r="N237" s="48"/>
    </row>
    <row r="238" spans="1:14" s="24" customFormat="1" ht="25.5">
      <c r="A238" s="49">
        <v>64</v>
      </c>
      <c r="B238" s="50">
        <v>106</v>
      </c>
      <c r="C238" s="51" t="s">
        <v>46</v>
      </c>
      <c r="D238" s="51"/>
      <c r="E238" s="52" t="s">
        <v>33</v>
      </c>
      <c r="F238" s="53"/>
      <c r="G238" s="14" t="e">
        <f>#REF!*5</f>
        <v>#REF!</v>
      </c>
      <c r="H238" s="12"/>
      <c r="I238" s="4"/>
      <c r="J238" s="5">
        <f t="shared" ref="J238:J249" si="29">H238+I238</f>
        <v>0</v>
      </c>
      <c r="K238" s="5"/>
      <c r="L238" s="5" t="e">
        <f>I238*G238</f>
        <v>#REF!</v>
      </c>
      <c r="M238" s="6" t="e">
        <f t="shared" ref="M238:M249" si="30">K238+L238</f>
        <v>#REF!</v>
      </c>
      <c r="N238" s="48"/>
    </row>
    <row r="239" spans="1:14" s="24" customFormat="1" ht="25.5">
      <c r="A239" s="54">
        <v>65</v>
      </c>
      <c r="B239" s="55"/>
      <c r="C239" s="83" t="s">
        <v>64</v>
      </c>
      <c r="D239" s="57" t="s">
        <v>57</v>
      </c>
      <c r="E239" s="58" t="s">
        <v>33</v>
      </c>
      <c r="F239" s="59">
        <v>1.1499999999999999</v>
      </c>
      <c r="G239" s="39" t="e">
        <f>G238*F239</f>
        <v>#REF!</v>
      </c>
      <c r="H239" s="26"/>
      <c r="I239" s="27"/>
      <c r="J239" s="28">
        <f t="shared" si="29"/>
        <v>0</v>
      </c>
      <c r="K239" s="28" t="e">
        <f>H239*G239</f>
        <v>#REF!</v>
      </c>
      <c r="L239" s="28"/>
      <c r="M239" s="29" t="e">
        <f t="shared" si="30"/>
        <v>#REF!</v>
      </c>
      <c r="N239" s="48"/>
    </row>
    <row r="240" spans="1:14" s="24" customFormat="1">
      <c r="A240" s="49">
        <v>66</v>
      </c>
      <c r="B240" s="50">
        <v>106</v>
      </c>
      <c r="C240" s="51" t="s">
        <v>48</v>
      </c>
      <c r="D240" s="51"/>
      <c r="E240" s="52" t="s">
        <v>33</v>
      </c>
      <c r="F240" s="53"/>
      <c r="G240" s="14" t="e">
        <f>#REF!*5</f>
        <v>#REF!</v>
      </c>
      <c r="H240" s="12"/>
      <c r="I240" s="4"/>
      <c r="J240" s="5">
        <f t="shared" si="29"/>
        <v>0</v>
      </c>
      <c r="K240" s="5"/>
      <c r="L240" s="5" t="e">
        <f>I240*G240</f>
        <v>#REF!</v>
      </c>
      <c r="M240" s="6" t="e">
        <f t="shared" si="30"/>
        <v>#REF!</v>
      </c>
      <c r="N240" s="48"/>
    </row>
    <row r="241" spans="1:14" s="24" customFormat="1" ht="25.5">
      <c r="A241" s="54">
        <v>67</v>
      </c>
      <c r="B241" s="55"/>
      <c r="C241" s="56" t="s">
        <v>41</v>
      </c>
      <c r="D241" s="57" t="s">
        <v>57</v>
      </c>
      <c r="E241" s="30" t="s">
        <v>43</v>
      </c>
      <c r="F241" s="59">
        <f>1.21*1.6</f>
        <v>1.9359999999999999</v>
      </c>
      <c r="G241" s="39" t="e">
        <f>G240*0.06*F241</f>
        <v>#REF!</v>
      </c>
      <c r="H241" s="26"/>
      <c r="I241" s="27"/>
      <c r="J241" s="28">
        <f t="shared" si="29"/>
        <v>0</v>
      </c>
      <c r="K241" s="28" t="e">
        <f>H241*G241</f>
        <v>#REF!</v>
      </c>
      <c r="L241" s="28"/>
      <c r="M241" s="29" t="e">
        <f t="shared" si="30"/>
        <v>#REF!</v>
      </c>
      <c r="N241" s="48"/>
    </row>
    <row r="242" spans="1:14" s="24" customFormat="1" ht="25.5">
      <c r="A242" s="54">
        <v>68</v>
      </c>
      <c r="B242" s="55"/>
      <c r="C242" s="56" t="s">
        <v>42</v>
      </c>
      <c r="D242" s="57" t="s">
        <v>57</v>
      </c>
      <c r="E242" s="58" t="s">
        <v>43</v>
      </c>
      <c r="F242" s="59">
        <v>0.30399999999999999</v>
      </c>
      <c r="G242" s="39" t="e">
        <f>G240*0.06*F242</f>
        <v>#REF!</v>
      </c>
      <c r="H242" s="26"/>
      <c r="I242" s="27"/>
      <c r="J242" s="28">
        <f t="shared" si="29"/>
        <v>0</v>
      </c>
      <c r="K242" s="28" t="e">
        <f>H242*G242</f>
        <v>#REF!</v>
      </c>
      <c r="L242" s="28"/>
      <c r="M242" s="29" t="e">
        <f t="shared" si="30"/>
        <v>#REF!</v>
      </c>
      <c r="N242" s="48"/>
    </row>
    <row r="243" spans="1:14" s="24" customFormat="1" ht="25.5">
      <c r="A243" s="54">
        <v>69</v>
      </c>
      <c r="B243" s="55"/>
      <c r="C243" s="87" t="s">
        <v>62</v>
      </c>
      <c r="D243" s="57" t="s">
        <v>57</v>
      </c>
      <c r="E243" s="58" t="s">
        <v>37</v>
      </c>
      <c r="F243" s="59">
        <v>0.9</v>
      </c>
      <c r="G243" s="39" t="e">
        <f>G240*0.06*F243</f>
        <v>#REF!</v>
      </c>
      <c r="H243" s="26"/>
      <c r="I243" s="27"/>
      <c r="J243" s="28">
        <f t="shared" si="29"/>
        <v>0</v>
      </c>
      <c r="K243" s="28" t="e">
        <f>H243*G243</f>
        <v>#REF!</v>
      </c>
      <c r="L243" s="28"/>
      <c r="M243" s="29" t="e">
        <f t="shared" si="30"/>
        <v>#REF!</v>
      </c>
      <c r="N243" s="48"/>
    </row>
    <row r="244" spans="1:14" s="24" customFormat="1" ht="25.5">
      <c r="A244" s="54">
        <v>70</v>
      </c>
      <c r="B244" s="55"/>
      <c r="C244" s="87" t="s">
        <v>63</v>
      </c>
      <c r="D244" s="57" t="s">
        <v>57</v>
      </c>
      <c r="E244" s="58" t="s">
        <v>40</v>
      </c>
      <c r="F244" s="59">
        <v>1.1000000000000001</v>
      </c>
      <c r="G244" s="39" t="e">
        <f>#REF!*5*F244</f>
        <v>#REF!</v>
      </c>
      <c r="H244" s="26"/>
      <c r="I244" s="27"/>
      <c r="J244" s="28">
        <f t="shared" si="29"/>
        <v>0</v>
      </c>
      <c r="K244" s="28" t="e">
        <f>H244*G244</f>
        <v>#REF!</v>
      </c>
      <c r="L244" s="28"/>
      <c r="M244" s="29" t="e">
        <f t="shared" si="30"/>
        <v>#REF!</v>
      </c>
      <c r="N244" s="48"/>
    </row>
    <row r="245" spans="1:14" s="24" customFormat="1">
      <c r="A245" s="49">
        <v>71</v>
      </c>
      <c r="B245" s="50">
        <v>106</v>
      </c>
      <c r="C245" s="51" t="s">
        <v>44</v>
      </c>
      <c r="D245" s="51"/>
      <c r="E245" s="52" t="s">
        <v>33</v>
      </c>
      <c r="F245" s="53"/>
      <c r="G245" s="14" t="e">
        <f>G238</f>
        <v>#REF!</v>
      </c>
      <c r="H245" s="12"/>
      <c r="I245" s="4"/>
      <c r="J245" s="5">
        <f t="shared" si="29"/>
        <v>0</v>
      </c>
      <c r="K245" s="5"/>
      <c r="L245" s="5" t="e">
        <f>I245*G245</f>
        <v>#REF!</v>
      </c>
      <c r="M245" s="6" t="e">
        <f t="shared" si="30"/>
        <v>#REF!</v>
      </c>
      <c r="N245" s="48"/>
    </row>
    <row r="246" spans="1:14" s="24" customFormat="1" ht="25.5">
      <c r="A246" s="54">
        <v>72</v>
      </c>
      <c r="B246" s="55"/>
      <c r="C246" s="56" t="s">
        <v>41</v>
      </c>
      <c r="D246" s="57" t="s">
        <v>57</v>
      </c>
      <c r="E246" s="30" t="s">
        <v>43</v>
      </c>
      <c r="F246" s="59">
        <f>1.21*1.6</f>
        <v>1.9359999999999999</v>
      </c>
      <c r="G246" s="39" t="e">
        <f>G245*0.08*F246</f>
        <v>#REF!</v>
      </c>
      <c r="H246" s="26"/>
      <c r="I246" s="27"/>
      <c r="J246" s="28">
        <f t="shared" si="29"/>
        <v>0</v>
      </c>
      <c r="K246" s="28" t="e">
        <f>H246*G246</f>
        <v>#REF!</v>
      </c>
      <c r="L246" s="28"/>
      <c r="M246" s="29" t="e">
        <f t="shared" si="30"/>
        <v>#REF!</v>
      </c>
      <c r="N246" s="48"/>
    </row>
    <row r="247" spans="1:14" s="24" customFormat="1" ht="25.5">
      <c r="A247" s="54">
        <v>73</v>
      </c>
      <c r="B247" s="55"/>
      <c r="C247" s="56" t="s">
        <v>42</v>
      </c>
      <c r="D247" s="57" t="s">
        <v>57</v>
      </c>
      <c r="E247" s="58" t="s">
        <v>43</v>
      </c>
      <c r="F247" s="59">
        <v>0.30399999999999999</v>
      </c>
      <c r="G247" s="39" t="e">
        <f>G245*0.08*F247</f>
        <v>#REF!</v>
      </c>
      <c r="H247" s="26"/>
      <c r="I247" s="27"/>
      <c r="J247" s="28">
        <f t="shared" si="29"/>
        <v>0</v>
      </c>
      <c r="K247" s="28" t="e">
        <f>H247*G247</f>
        <v>#REF!</v>
      </c>
      <c r="L247" s="28"/>
      <c r="M247" s="29" t="e">
        <f t="shared" si="30"/>
        <v>#REF!</v>
      </c>
      <c r="N247" s="48"/>
    </row>
    <row r="248" spans="1:14" s="24" customFormat="1" ht="25.5">
      <c r="A248" s="54">
        <v>74</v>
      </c>
      <c r="B248" s="55"/>
      <c r="C248" s="87" t="s">
        <v>62</v>
      </c>
      <c r="D248" s="57" t="s">
        <v>57</v>
      </c>
      <c r="E248" s="58" t="s">
        <v>37</v>
      </c>
      <c r="F248" s="59">
        <v>0.9</v>
      </c>
      <c r="G248" s="39" t="e">
        <f>G245*0.08*F248</f>
        <v>#REF!</v>
      </c>
      <c r="H248" s="26"/>
      <c r="I248" s="27"/>
      <c r="J248" s="28">
        <f t="shared" si="29"/>
        <v>0</v>
      </c>
      <c r="K248" s="28" t="e">
        <f>H248*G248</f>
        <v>#REF!</v>
      </c>
      <c r="L248" s="28"/>
      <c r="M248" s="29" t="e">
        <f t="shared" si="30"/>
        <v>#REF!</v>
      </c>
      <c r="N248" s="48"/>
    </row>
    <row r="249" spans="1:14" s="24" customFormat="1" ht="25.5">
      <c r="A249" s="54">
        <v>75</v>
      </c>
      <c r="B249" s="55"/>
      <c r="C249" s="87" t="s">
        <v>63</v>
      </c>
      <c r="D249" s="57" t="s">
        <v>57</v>
      </c>
      <c r="E249" s="58" t="s">
        <v>40</v>
      </c>
      <c r="F249" s="59">
        <v>1.1000000000000001</v>
      </c>
      <c r="G249" s="39" t="e">
        <f>#REF!*5*F249</f>
        <v>#REF!</v>
      </c>
      <c r="H249" s="26"/>
      <c r="I249" s="27"/>
      <c r="J249" s="28">
        <f t="shared" si="29"/>
        <v>0</v>
      </c>
      <c r="K249" s="28" t="e">
        <f>H249*G249</f>
        <v>#REF!</v>
      </c>
      <c r="L249" s="28"/>
      <c r="M249" s="29" t="e">
        <f t="shared" si="30"/>
        <v>#REF!</v>
      </c>
      <c r="N249" s="48"/>
    </row>
    <row r="250" spans="1:14" s="24" customFormat="1" ht="25.5">
      <c r="A250" s="78">
        <v>80</v>
      </c>
      <c r="B250" s="79">
        <v>106</v>
      </c>
      <c r="C250" s="80" t="s">
        <v>112</v>
      </c>
      <c r="D250" s="80"/>
      <c r="E250" s="81"/>
      <c r="F250" s="82"/>
      <c r="G250" s="37"/>
      <c r="H250" s="10"/>
      <c r="I250" s="7"/>
      <c r="J250" s="8"/>
      <c r="K250" s="9"/>
      <c r="L250" s="9"/>
      <c r="M250" s="11"/>
      <c r="N250" s="48"/>
    </row>
    <row r="251" spans="1:14" s="24" customFormat="1">
      <c r="A251" s="49">
        <v>77</v>
      </c>
      <c r="B251" s="50">
        <v>106</v>
      </c>
      <c r="C251" s="51" t="s">
        <v>44</v>
      </c>
      <c r="D251" s="51"/>
      <c r="E251" s="52" t="s">
        <v>33</v>
      </c>
      <c r="F251" s="53"/>
      <c r="G251" s="14" t="e">
        <f>#REF!*5</f>
        <v>#REF!</v>
      </c>
      <c r="H251" s="12"/>
      <c r="I251" s="4"/>
      <c r="J251" s="5">
        <f>H251+I251</f>
        <v>0</v>
      </c>
      <c r="K251" s="5"/>
      <c r="L251" s="5" t="e">
        <f>I251*G251</f>
        <v>#REF!</v>
      </c>
      <c r="M251" s="6" t="e">
        <f>K251+L251</f>
        <v>#REF!</v>
      </c>
      <c r="N251" s="48"/>
    </row>
    <row r="252" spans="1:14" s="24" customFormat="1" ht="25.5">
      <c r="A252" s="54">
        <v>78</v>
      </c>
      <c r="B252" s="55"/>
      <c r="C252" s="56" t="s">
        <v>41</v>
      </c>
      <c r="D252" s="57" t="s">
        <v>57</v>
      </c>
      <c r="E252" s="30" t="s">
        <v>43</v>
      </c>
      <c r="F252" s="59">
        <f>1.21*1.6</f>
        <v>1.9359999999999999</v>
      </c>
      <c r="G252" s="39" t="e">
        <f>G251*0.08*F252</f>
        <v>#REF!</v>
      </c>
      <c r="H252" s="26"/>
      <c r="I252" s="27"/>
      <c r="J252" s="28">
        <f>H252+I252</f>
        <v>0</v>
      </c>
      <c r="K252" s="28" t="e">
        <f>H252*G252</f>
        <v>#REF!</v>
      </c>
      <c r="L252" s="28"/>
      <c r="M252" s="29" t="e">
        <f>K252+L252</f>
        <v>#REF!</v>
      </c>
      <c r="N252" s="48"/>
    </row>
    <row r="253" spans="1:14" s="24" customFormat="1" ht="25.5">
      <c r="A253" s="54">
        <v>79</v>
      </c>
      <c r="B253" s="55"/>
      <c r="C253" s="56" t="s">
        <v>42</v>
      </c>
      <c r="D253" s="57" t="s">
        <v>57</v>
      </c>
      <c r="E253" s="58" t="s">
        <v>43</v>
      </c>
      <c r="F253" s="59">
        <v>0.30399999999999999</v>
      </c>
      <c r="G253" s="39" t="e">
        <f>G251*0.08*F253</f>
        <v>#REF!</v>
      </c>
      <c r="H253" s="26"/>
      <c r="I253" s="27"/>
      <c r="J253" s="28">
        <f>H253+I253</f>
        <v>0</v>
      </c>
      <c r="K253" s="28" t="e">
        <f>H253*G253</f>
        <v>#REF!</v>
      </c>
      <c r="L253" s="28"/>
      <c r="M253" s="29" t="e">
        <f>K253+L253</f>
        <v>#REF!</v>
      </c>
      <c r="N253" s="48"/>
    </row>
    <row r="254" spans="1:14" s="24" customFormat="1" ht="25.5">
      <c r="A254" s="54">
        <v>80</v>
      </c>
      <c r="B254" s="55"/>
      <c r="C254" s="87" t="s">
        <v>62</v>
      </c>
      <c r="D254" s="57" t="s">
        <v>57</v>
      </c>
      <c r="E254" s="58" t="s">
        <v>37</v>
      </c>
      <c r="F254" s="59">
        <v>0.9</v>
      </c>
      <c r="G254" s="39" t="e">
        <f>G251*0.08*F254</f>
        <v>#REF!</v>
      </c>
      <c r="H254" s="26"/>
      <c r="I254" s="27"/>
      <c r="J254" s="28">
        <f>H254+I254</f>
        <v>0</v>
      </c>
      <c r="K254" s="28" t="e">
        <f>H254*G254</f>
        <v>#REF!</v>
      </c>
      <c r="L254" s="28"/>
      <c r="M254" s="29" t="e">
        <f>K254+L254</f>
        <v>#REF!</v>
      </c>
      <c r="N254" s="48"/>
    </row>
    <row r="255" spans="1:14" s="24" customFormat="1" ht="25.5">
      <c r="A255" s="54">
        <v>81</v>
      </c>
      <c r="B255" s="55"/>
      <c r="C255" s="87" t="s">
        <v>63</v>
      </c>
      <c r="D255" s="57" t="s">
        <v>57</v>
      </c>
      <c r="E255" s="58" t="s">
        <v>40</v>
      </c>
      <c r="F255" s="59">
        <v>1.1000000000000001</v>
      </c>
      <c r="G255" s="39" t="e">
        <f>#REF!*5*F255</f>
        <v>#REF!</v>
      </c>
      <c r="H255" s="26"/>
      <c r="I255" s="27"/>
      <c r="J255" s="28">
        <f>H255+I255</f>
        <v>0</v>
      </c>
      <c r="K255" s="28" t="e">
        <f>H255*G255</f>
        <v>#REF!</v>
      </c>
      <c r="L255" s="28"/>
      <c r="M255" s="29" t="e">
        <f>K255+L255</f>
        <v>#REF!</v>
      </c>
      <c r="N255" s="48"/>
    </row>
    <row r="256" spans="1:14" s="24" customFormat="1" ht="25.5">
      <c r="A256" s="78">
        <v>86</v>
      </c>
      <c r="B256" s="79">
        <v>106</v>
      </c>
      <c r="C256" s="80" t="s">
        <v>116</v>
      </c>
      <c r="D256" s="80"/>
      <c r="E256" s="81"/>
      <c r="F256" s="82"/>
      <c r="G256" s="37"/>
      <c r="H256" s="10"/>
      <c r="I256" s="7"/>
      <c r="J256" s="8"/>
      <c r="K256" s="9"/>
      <c r="L256" s="9"/>
      <c r="M256" s="11"/>
      <c r="N256" s="48"/>
    </row>
    <row r="257" spans="1:14" s="24" customFormat="1" ht="25.5">
      <c r="A257" s="49">
        <v>83</v>
      </c>
      <c r="B257" s="50">
        <v>106</v>
      </c>
      <c r="C257" s="51" t="s">
        <v>46</v>
      </c>
      <c r="D257" s="51"/>
      <c r="E257" s="52" t="s">
        <v>33</v>
      </c>
      <c r="F257" s="53"/>
      <c r="G257" s="14" t="e">
        <f>#REF!*5</f>
        <v>#REF!</v>
      </c>
      <c r="H257" s="12"/>
      <c r="I257" s="4"/>
      <c r="J257" s="5">
        <f t="shared" ref="J257:J268" si="31">H257+I257</f>
        <v>0</v>
      </c>
      <c r="K257" s="5"/>
      <c r="L257" s="5" t="e">
        <f>I257*G257</f>
        <v>#REF!</v>
      </c>
      <c r="M257" s="6" t="e">
        <f t="shared" ref="M257:M268" si="32">K257+L257</f>
        <v>#REF!</v>
      </c>
      <c r="N257" s="48"/>
    </row>
    <row r="258" spans="1:14" s="24" customFormat="1" ht="25.5">
      <c r="A258" s="54">
        <v>84</v>
      </c>
      <c r="B258" s="55"/>
      <c r="C258" s="83" t="s">
        <v>64</v>
      </c>
      <c r="D258" s="57" t="s">
        <v>57</v>
      </c>
      <c r="E258" s="58" t="s">
        <v>33</v>
      </c>
      <c r="F258" s="59">
        <v>1.1499999999999999</v>
      </c>
      <c r="G258" s="39" t="e">
        <f>G257*F258</f>
        <v>#REF!</v>
      </c>
      <c r="H258" s="26"/>
      <c r="I258" s="27"/>
      <c r="J258" s="28">
        <f t="shared" si="31"/>
        <v>0</v>
      </c>
      <c r="K258" s="28" t="e">
        <f>H258*G258</f>
        <v>#REF!</v>
      </c>
      <c r="L258" s="28"/>
      <c r="M258" s="29" t="e">
        <f t="shared" si="32"/>
        <v>#REF!</v>
      </c>
      <c r="N258" s="48"/>
    </row>
    <row r="259" spans="1:14" s="24" customFormat="1">
      <c r="A259" s="49">
        <v>85</v>
      </c>
      <c r="B259" s="50">
        <v>106</v>
      </c>
      <c r="C259" s="51" t="s">
        <v>48</v>
      </c>
      <c r="D259" s="51"/>
      <c r="E259" s="52" t="s">
        <v>33</v>
      </c>
      <c r="F259" s="53"/>
      <c r="G259" s="14" t="e">
        <f>#REF!*5</f>
        <v>#REF!</v>
      </c>
      <c r="H259" s="12"/>
      <c r="I259" s="4"/>
      <c r="J259" s="5">
        <f t="shared" si="31"/>
        <v>0</v>
      </c>
      <c r="K259" s="5"/>
      <c r="L259" s="5" t="e">
        <f>I259*G259</f>
        <v>#REF!</v>
      </c>
      <c r="M259" s="6" t="e">
        <f t="shared" si="32"/>
        <v>#REF!</v>
      </c>
      <c r="N259" s="48"/>
    </row>
    <row r="260" spans="1:14" s="24" customFormat="1" ht="25.5">
      <c r="A260" s="54">
        <v>86</v>
      </c>
      <c r="B260" s="55"/>
      <c r="C260" s="56" t="s">
        <v>41</v>
      </c>
      <c r="D260" s="57" t="s">
        <v>57</v>
      </c>
      <c r="E260" s="30" t="s">
        <v>43</v>
      </c>
      <c r="F260" s="59">
        <f>1.21*1.6</f>
        <v>1.9359999999999999</v>
      </c>
      <c r="G260" s="39" t="e">
        <f>G259*0.06*F260</f>
        <v>#REF!</v>
      </c>
      <c r="H260" s="26"/>
      <c r="I260" s="27"/>
      <c r="J260" s="28">
        <f t="shared" si="31"/>
        <v>0</v>
      </c>
      <c r="K260" s="28" t="e">
        <f>H260*G260</f>
        <v>#REF!</v>
      </c>
      <c r="L260" s="28"/>
      <c r="M260" s="29" t="e">
        <f t="shared" si="32"/>
        <v>#REF!</v>
      </c>
      <c r="N260" s="48"/>
    </row>
    <row r="261" spans="1:14" s="24" customFormat="1" ht="25.5">
      <c r="A261" s="54">
        <v>87</v>
      </c>
      <c r="B261" s="55"/>
      <c r="C261" s="56" t="s">
        <v>42</v>
      </c>
      <c r="D261" s="57" t="s">
        <v>57</v>
      </c>
      <c r="E261" s="58" t="s">
        <v>43</v>
      </c>
      <c r="F261" s="59">
        <v>0.30399999999999999</v>
      </c>
      <c r="G261" s="39" t="e">
        <f>G259*0.06*F261</f>
        <v>#REF!</v>
      </c>
      <c r="H261" s="26"/>
      <c r="I261" s="27"/>
      <c r="J261" s="28">
        <f t="shared" si="31"/>
        <v>0</v>
      </c>
      <c r="K261" s="28" t="e">
        <f>H261*G261</f>
        <v>#REF!</v>
      </c>
      <c r="L261" s="28"/>
      <c r="M261" s="29" t="e">
        <f t="shared" si="32"/>
        <v>#REF!</v>
      </c>
      <c r="N261" s="48"/>
    </row>
    <row r="262" spans="1:14" s="24" customFormat="1" ht="25.5">
      <c r="A262" s="54">
        <v>88</v>
      </c>
      <c r="B262" s="55"/>
      <c r="C262" s="87" t="s">
        <v>62</v>
      </c>
      <c r="D262" s="57" t="s">
        <v>57</v>
      </c>
      <c r="E262" s="58" t="s">
        <v>37</v>
      </c>
      <c r="F262" s="59">
        <v>0.9</v>
      </c>
      <c r="G262" s="39" t="e">
        <f>G259*0.06*F262</f>
        <v>#REF!</v>
      </c>
      <c r="H262" s="26"/>
      <c r="I262" s="27"/>
      <c r="J262" s="28">
        <f t="shared" si="31"/>
        <v>0</v>
      </c>
      <c r="K262" s="28" t="e">
        <f>H262*G262</f>
        <v>#REF!</v>
      </c>
      <c r="L262" s="28"/>
      <c r="M262" s="29" t="e">
        <f t="shared" si="32"/>
        <v>#REF!</v>
      </c>
      <c r="N262" s="48"/>
    </row>
    <row r="263" spans="1:14" s="24" customFormat="1" ht="25.5">
      <c r="A263" s="54">
        <v>89</v>
      </c>
      <c r="B263" s="55"/>
      <c r="C263" s="87" t="s">
        <v>63</v>
      </c>
      <c r="D263" s="57" t="s">
        <v>57</v>
      </c>
      <c r="E263" s="58" t="s">
        <v>40</v>
      </c>
      <c r="F263" s="59">
        <v>1.1000000000000001</v>
      </c>
      <c r="G263" s="39" t="e">
        <f>#REF!*5*F263</f>
        <v>#REF!</v>
      </c>
      <c r="H263" s="26"/>
      <c r="I263" s="27"/>
      <c r="J263" s="28">
        <f t="shared" si="31"/>
        <v>0</v>
      </c>
      <c r="K263" s="28" t="e">
        <f>H263*G263</f>
        <v>#REF!</v>
      </c>
      <c r="L263" s="28"/>
      <c r="M263" s="29" t="e">
        <f t="shared" si="32"/>
        <v>#REF!</v>
      </c>
      <c r="N263" s="48"/>
    </row>
    <row r="264" spans="1:14" s="24" customFormat="1">
      <c r="A264" s="49">
        <v>90</v>
      </c>
      <c r="B264" s="50">
        <v>106</v>
      </c>
      <c r="C264" s="51" t="s">
        <v>44</v>
      </c>
      <c r="D264" s="51"/>
      <c r="E264" s="52" t="s">
        <v>33</v>
      </c>
      <c r="F264" s="53"/>
      <c r="G264" s="14" t="e">
        <f>G257</f>
        <v>#REF!</v>
      </c>
      <c r="H264" s="12"/>
      <c r="I264" s="4"/>
      <c r="J264" s="5">
        <f t="shared" si="31"/>
        <v>0</v>
      </c>
      <c r="K264" s="5"/>
      <c r="L264" s="5" t="e">
        <f>I264*G264</f>
        <v>#REF!</v>
      </c>
      <c r="M264" s="6" t="e">
        <f t="shared" si="32"/>
        <v>#REF!</v>
      </c>
      <c r="N264" s="48"/>
    </row>
    <row r="265" spans="1:14" s="24" customFormat="1" ht="25.5">
      <c r="A265" s="54">
        <v>91</v>
      </c>
      <c r="B265" s="55"/>
      <c r="C265" s="56" t="s">
        <v>41</v>
      </c>
      <c r="D265" s="57" t="s">
        <v>57</v>
      </c>
      <c r="E265" s="30" t="s">
        <v>43</v>
      </c>
      <c r="F265" s="59">
        <f>1.21*1.6</f>
        <v>1.9359999999999999</v>
      </c>
      <c r="G265" s="39" t="e">
        <f>G264*0.08*F265</f>
        <v>#REF!</v>
      </c>
      <c r="H265" s="26"/>
      <c r="I265" s="27"/>
      <c r="J265" s="28">
        <f t="shared" si="31"/>
        <v>0</v>
      </c>
      <c r="K265" s="28" t="e">
        <f>H265*G265</f>
        <v>#REF!</v>
      </c>
      <c r="L265" s="28"/>
      <c r="M265" s="29" t="e">
        <f t="shared" si="32"/>
        <v>#REF!</v>
      </c>
      <c r="N265" s="48"/>
    </row>
    <row r="266" spans="1:14" s="24" customFormat="1" ht="25.5">
      <c r="A266" s="54">
        <v>92</v>
      </c>
      <c r="B266" s="55"/>
      <c r="C266" s="56" t="s">
        <v>42</v>
      </c>
      <c r="D266" s="57" t="s">
        <v>57</v>
      </c>
      <c r="E266" s="58" t="s">
        <v>43</v>
      </c>
      <c r="F266" s="59">
        <v>0.30399999999999999</v>
      </c>
      <c r="G266" s="39" t="e">
        <f>G264*0.08*F266</f>
        <v>#REF!</v>
      </c>
      <c r="H266" s="26"/>
      <c r="I266" s="27"/>
      <c r="J266" s="28">
        <f t="shared" si="31"/>
        <v>0</v>
      </c>
      <c r="K266" s="28" t="e">
        <f>H266*G266</f>
        <v>#REF!</v>
      </c>
      <c r="L266" s="28"/>
      <c r="M266" s="29" t="e">
        <f t="shared" si="32"/>
        <v>#REF!</v>
      </c>
      <c r="N266" s="48"/>
    </row>
    <row r="267" spans="1:14" s="24" customFormat="1" ht="25.5">
      <c r="A267" s="54">
        <v>93</v>
      </c>
      <c r="B267" s="55"/>
      <c r="C267" s="87" t="s">
        <v>62</v>
      </c>
      <c r="D267" s="57" t="s">
        <v>57</v>
      </c>
      <c r="E267" s="58" t="s">
        <v>37</v>
      </c>
      <c r="F267" s="59">
        <v>0.9</v>
      </c>
      <c r="G267" s="39" t="e">
        <f>G264*0.08*F267</f>
        <v>#REF!</v>
      </c>
      <c r="H267" s="26"/>
      <c r="I267" s="27"/>
      <c r="J267" s="28">
        <f t="shared" si="31"/>
        <v>0</v>
      </c>
      <c r="K267" s="28" t="e">
        <f>H267*G267</f>
        <v>#REF!</v>
      </c>
      <c r="L267" s="28"/>
      <c r="M267" s="29" t="e">
        <f t="shared" si="32"/>
        <v>#REF!</v>
      </c>
      <c r="N267" s="48"/>
    </row>
    <row r="268" spans="1:14" s="24" customFormat="1" ht="25.5">
      <c r="A268" s="54">
        <v>94</v>
      </c>
      <c r="B268" s="55"/>
      <c r="C268" s="87" t="s">
        <v>63</v>
      </c>
      <c r="D268" s="57" t="s">
        <v>57</v>
      </c>
      <c r="E268" s="58" t="s">
        <v>40</v>
      </c>
      <c r="F268" s="59">
        <v>1.1000000000000001</v>
      </c>
      <c r="G268" s="39" t="e">
        <f>#REF!*5*F268</f>
        <v>#REF!</v>
      </c>
      <c r="H268" s="26"/>
      <c r="I268" s="27"/>
      <c r="J268" s="28">
        <f t="shared" si="31"/>
        <v>0</v>
      </c>
      <c r="K268" s="28" t="e">
        <f>H268*G268</f>
        <v>#REF!</v>
      </c>
      <c r="L268" s="28"/>
      <c r="M268" s="29" t="e">
        <f t="shared" si="32"/>
        <v>#REF!</v>
      </c>
      <c r="N268" s="48"/>
    </row>
    <row r="269" spans="1:14" s="24" customFormat="1" ht="27" customHeight="1">
      <c r="A269" s="78">
        <v>59</v>
      </c>
      <c r="B269" s="79">
        <v>106</v>
      </c>
      <c r="C269" s="80" t="s">
        <v>113</v>
      </c>
      <c r="D269" s="80"/>
      <c r="E269" s="81"/>
      <c r="F269" s="82"/>
      <c r="G269" s="37"/>
      <c r="H269" s="10"/>
      <c r="I269" s="7"/>
      <c r="J269" s="8"/>
      <c r="K269" s="9"/>
      <c r="L269" s="9"/>
      <c r="M269" s="11"/>
      <c r="N269" s="48"/>
    </row>
    <row r="270" spans="1:14" s="24" customFormat="1">
      <c r="A270" s="49">
        <v>96</v>
      </c>
      <c r="B270" s="50">
        <v>106</v>
      </c>
      <c r="C270" s="51" t="s">
        <v>44</v>
      </c>
      <c r="D270" s="51"/>
      <c r="E270" s="52" t="s">
        <v>33</v>
      </c>
      <c r="F270" s="53"/>
      <c r="G270" s="14" t="e">
        <f>#REF!</f>
        <v>#REF!</v>
      </c>
      <c r="H270" s="12"/>
      <c r="I270" s="4"/>
      <c r="J270" s="5">
        <f>H270+I270</f>
        <v>0</v>
      </c>
      <c r="K270" s="5"/>
      <c r="L270" s="5" t="e">
        <f>I270*G270</f>
        <v>#REF!</v>
      </c>
      <c r="M270" s="6" t="e">
        <f>K270+L270</f>
        <v>#REF!</v>
      </c>
      <c r="N270" s="48"/>
    </row>
    <row r="271" spans="1:14" s="24" customFormat="1" ht="25.5">
      <c r="A271" s="54">
        <v>97</v>
      </c>
      <c r="B271" s="55"/>
      <c r="C271" s="56" t="s">
        <v>41</v>
      </c>
      <c r="D271" s="57" t="s">
        <v>57</v>
      </c>
      <c r="E271" s="30" t="s">
        <v>43</v>
      </c>
      <c r="F271" s="59">
        <f>1.21*1.6</f>
        <v>1.9359999999999999</v>
      </c>
      <c r="G271" s="39" t="e">
        <f>G270*0.08*F271</f>
        <v>#REF!</v>
      </c>
      <c r="H271" s="26"/>
      <c r="I271" s="27"/>
      <c r="J271" s="28">
        <f>H271+I271</f>
        <v>0</v>
      </c>
      <c r="K271" s="28" t="e">
        <f>H271*G271</f>
        <v>#REF!</v>
      </c>
      <c r="L271" s="28"/>
      <c r="M271" s="29" t="e">
        <f>K271+L271</f>
        <v>#REF!</v>
      </c>
      <c r="N271" s="48"/>
    </row>
    <row r="272" spans="1:14" s="24" customFormat="1" ht="25.5">
      <c r="A272" s="54">
        <v>98</v>
      </c>
      <c r="B272" s="55"/>
      <c r="C272" s="56" t="s">
        <v>42</v>
      </c>
      <c r="D272" s="57" t="s">
        <v>57</v>
      </c>
      <c r="E272" s="58" t="s">
        <v>43</v>
      </c>
      <c r="F272" s="59">
        <v>0.30399999999999999</v>
      </c>
      <c r="G272" s="39" t="e">
        <f>G270*0.08*F272</f>
        <v>#REF!</v>
      </c>
      <c r="H272" s="26"/>
      <c r="I272" s="27"/>
      <c r="J272" s="28">
        <f>H272+I272</f>
        <v>0</v>
      </c>
      <c r="K272" s="28" t="e">
        <f>H272*G272</f>
        <v>#REF!</v>
      </c>
      <c r="L272" s="28"/>
      <c r="M272" s="29" t="e">
        <f>K272+L272</f>
        <v>#REF!</v>
      </c>
      <c r="N272" s="48"/>
    </row>
    <row r="273" spans="1:14" s="24" customFormat="1" ht="25.5">
      <c r="A273" s="54">
        <v>99</v>
      </c>
      <c r="B273" s="55"/>
      <c r="C273" s="87" t="s">
        <v>62</v>
      </c>
      <c r="D273" s="57" t="s">
        <v>57</v>
      </c>
      <c r="E273" s="58" t="s">
        <v>37</v>
      </c>
      <c r="F273" s="59">
        <v>0.9</v>
      </c>
      <c r="G273" s="39" t="e">
        <f>G270*0.08*F273</f>
        <v>#REF!</v>
      </c>
      <c r="H273" s="26"/>
      <c r="I273" s="27"/>
      <c r="J273" s="28">
        <f>H273+I273</f>
        <v>0</v>
      </c>
      <c r="K273" s="28" t="e">
        <f>H273*G273</f>
        <v>#REF!</v>
      </c>
      <c r="L273" s="28"/>
      <c r="M273" s="29" t="e">
        <f>K273+L273</f>
        <v>#REF!</v>
      </c>
      <c r="N273" s="48"/>
    </row>
    <row r="274" spans="1:14" s="24" customFormat="1" ht="25.5">
      <c r="A274" s="54">
        <v>100</v>
      </c>
      <c r="B274" s="55"/>
      <c r="C274" s="87" t="s">
        <v>63</v>
      </c>
      <c r="D274" s="57" t="s">
        <v>57</v>
      </c>
      <c r="E274" s="58" t="s">
        <v>40</v>
      </c>
      <c r="F274" s="59">
        <v>1.1000000000000001</v>
      </c>
      <c r="G274" s="39" t="e">
        <f>#REF!*F274</f>
        <v>#REF!</v>
      </c>
      <c r="H274" s="26"/>
      <c r="I274" s="27"/>
      <c r="J274" s="28">
        <f>H274+I274</f>
        <v>0</v>
      </c>
      <c r="K274" s="28" t="e">
        <f>H274*G274</f>
        <v>#REF!</v>
      </c>
      <c r="L274" s="28"/>
      <c r="M274" s="29" t="e">
        <f>K274+L274</f>
        <v>#REF!</v>
      </c>
      <c r="N274" s="48"/>
    </row>
    <row r="275" spans="1:14" s="24" customFormat="1" ht="25.5">
      <c r="A275" s="78">
        <v>65</v>
      </c>
      <c r="B275" s="79">
        <v>106</v>
      </c>
      <c r="C275" s="80" t="s">
        <v>114</v>
      </c>
      <c r="D275" s="80"/>
      <c r="E275" s="81"/>
      <c r="F275" s="82"/>
      <c r="G275" s="37"/>
      <c r="H275" s="10"/>
      <c r="I275" s="7"/>
      <c r="J275" s="8"/>
      <c r="K275" s="9"/>
      <c r="L275" s="9"/>
      <c r="M275" s="11"/>
      <c r="N275" s="48"/>
    </row>
    <row r="276" spans="1:14" s="24" customFormat="1" ht="25.5">
      <c r="A276" s="49">
        <v>102</v>
      </c>
      <c r="B276" s="50">
        <v>106</v>
      </c>
      <c r="C276" s="51" t="s">
        <v>46</v>
      </c>
      <c r="D276" s="51"/>
      <c r="E276" s="52" t="s">
        <v>33</v>
      </c>
      <c r="F276" s="53"/>
      <c r="G276" s="14" t="e">
        <f>#REF!</f>
        <v>#REF!</v>
      </c>
      <c r="H276" s="12"/>
      <c r="I276" s="4"/>
      <c r="J276" s="5">
        <f t="shared" ref="J276:J287" si="33">H276+I276</f>
        <v>0</v>
      </c>
      <c r="K276" s="5"/>
      <c r="L276" s="5" t="e">
        <f>I276*G276</f>
        <v>#REF!</v>
      </c>
      <c r="M276" s="6" t="e">
        <f t="shared" ref="M276:M287" si="34">K276+L276</f>
        <v>#REF!</v>
      </c>
      <c r="N276" s="48"/>
    </row>
    <row r="277" spans="1:14" s="24" customFormat="1" ht="25.5">
      <c r="A277" s="54">
        <v>103</v>
      </c>
      <c r="B277" s="55"/>
      <c r="C277" s="83" t="s">
        <v>64</v>
      </c>
      <c r="D277" s="57" t="s">
        <v>57</v>
      </c>
      <c r="E277" s="58" t="s">
        <v>33</v>
      </c>
      <c r="F277" s="59">
        <v>1.1499999999999999</v>
      </c>
      <c r="G277" s="39" t="e">
        <f>G276*F277</f>
        <v>#REF!</v>
      </c>
      <c r="H277" s="26"/>
      <c r="I277" s="27"/>
      <c r="J277" s="28">
        <f t="shared" si="33"/>
        <v>0</v>
      </c>
      <c r="K277" s="28" t="e">
        <f>H277*G277</f>
        <v>#REF!</v>
      </c>
      <c r="L277" s="28"/>
      <c r="M277" s="29" t="e">
        <f t="shared" si="34"/>
        <v>#REF!</v>
      </c>
      <c r="N277" s="48"/>
    </row>
    <row r="278" spans="1:14" s="24" customFormat="1">
      <c r="A278" s="49">
        <v>104</v>
      </c>
      <c r="B278" s="50">
        <v>106</v>
      </c>
      <c r="C278" s="51" t="s">
        <v>48</v>
      </c>
      <c r="D278" s="51"/>
      <c r="E278" s="52" t="s">
        <v>33</v>
      </c>
      <c r="F278" s="53"/>
      <c r="G278" s="14" t="e">
        <f>#REF!</f>
        <v>#REF!</v>
      </c>
      <c r="H278" s="12"/>
      <c r="I278" s="4"/>
      <c r="J278" s="5">
        <f t="shared" si="33"/>
        <v>0</v>
      </c>
      <c r="K278" s="5"/>
      <c r="L278" s="5" t="e">
        <f>I278*G278</f>
        <v>#REF!</v>
      </c>
      <c r="M278" s="6" t="e">
        <f t="shared" si="34"/>
        <v>#REF!</v>
      </c>
      <c r="N278" s="48"/>
    </row>
    <row r="279" spans="1:14" s="24" customFormat="1" ht="25.5">
      <c r="A279" s="54">
        <v>105</v>
      </c>
      <c r="B279" s="55"/>
      <c r="C279" s="56" t="s">
        <v>41</v>
      </c>
      <c r="D279" s="57" t="s">
        <v>57</v>
      </c>
      <c r="E279" s="30" t="s">
        <v>43</v>
      </c>
      <c r="F279" s="59">
        <f>1.21*1.6</f>
        <v>1.9359999999999999</v>
      </c>
      <c r="G279" s="39" t="e">
        <f>G278*0.06*F279</f>
        <v>#REF!</v>
      </c>
      <c r="H279" s="26"/>
      <c r="I279" s="27"/>
      <c r="J279" s="28">
        <f t="shared" si="33"/>
        <v>0</v>
      </c>
      <c r="K279" s="28" t="e">
        <f>H279*G279</f>
        <v>#REF!</v>
      </c>
      <c r="L279" s="28"/>
      <c r="M279" s="29" t="e">
        <f t="shared" si="34"/>
        <v>#REF!</v>
      </c>
      <c r="N279" s="48"/>
    </row>
    <row r="280" spans="1:14" s="24" customFormat="1" ht="25.5">
      <c r="A280" s="54">
        <v>106</v>
      </c>
      <c r="B280" s="55"/>
      <c r="C280" s="56" t="s">
        <v>42</v>
      </c>
      <c r="D280" s="57" t="s">
        <v>57</v>
      </c>
      <c r="E280" s="58" t="s">
        <v>43</v>
      </c>
      <c r="F280" s="59">
        <v>0.30399999999999999</v>
      </c>
      <c r="G280" s="39" t="e">
        <f>G278*0.06*F280</f>
        <v>#REF!</v>
      </c>
      <c r="H280" s="26"/>
      <c r="I280" s="27"/>
      <c r="J280" s="28">
        <f t="shared" si="33"/>
        <v>0</v>
      </c>
      <c r="K280" s="28" t="e">
        <f>H280*G280</f>
        <v>#REF!</v>
      </c>
      <c r="L280" s="28"/>
      <c r="M280" s="29" t="e">
        <f t="shared" si="34"/>
        <v>#REF!</v>
      </c>
      <c r="N280" s="48"/>
    </row>
    <row r="281" spans="1:14" s="24" customFormat="1" ht="25.5">
      <c r="A281" s="54">
        <v>107</v>
      </c>
      <c r="B281" s="55"/>
      <c r="C281" s="87" t="s">
        <v>62</v>
      </c>
      <c r="D281" s="57" t="s">
        <v>57</v>
      </c>
      <c r="E281" s="58" t="s">
        <v>37</v>
      </c>
      <c r="F281" s="59">
        <v>0.9</v>
      </c>
      <c r="G281" s="39" t="e">
        <f>G278*0.06*F281</f>
        <v>#REF!</v>
      </c>
      <c r="H281" s="26"/>
      <c r="I281" s="27"/>
      <c r="J281" s="28">
        <f t="shared" si="33"/>
        <v>0</v>
      </c>
      <c r="K281" s="28" t="e">
        <f>H281*G281</f>
        <v>#REF!</v>
      </c>
      <c r="L281" s="28"/>
      <c r="M281" s="29" t="e">
        <f t="shared" si="34"/>
        <v>#REF!</v>
      </c>
      <c r="N281" s="48"/>
    </row>
    <row r="282" spans="1:14" s="24" customFormat="1" ht="25.5">
      <c r="A282" s="54">
        <v>108</v>
      </c>
      <c r="B282" s="55"/>
      <c r="C282" s="87" t="s">
        <v>63</v>
      </c>
      <c r="D282" s="57" t="s">
        <v>57</v>
      </c>
      <c r="E282" s="58" t="s">
        <v>40</v>
      </c>
      <c r="F282" s="59">
        <v>1.1000000000000001</v>
      </c>
      <c r="G282" s="39" t="e">
        <f>#REF!*F282</f>
        <v>#REF!</v>
      </c>
      <c r="H282" s="26"/>
      <c r="I282" s="27"/>
      <c r="J282" s="28">
        <f t="shared" si="33"/>
        <v>0</v>
      </c>
      <c r="K282" s="28" t="e">
        <f>H282*G282</f>
        <v>#REF!</v>
      </c>
      <c r="L282" s="28"/>
      <c r="M282" s="29" t="e">
        <f t="shared" si="34"/>
        <v>#REF!</v>
      </c>
      <c r="N282" s="48"/>
    </row>
    <row r="283" spans="1:14" s="24" customFormat="1">
      <c r="A283" s="49">
        <v>109</v>
      </c>
      <c r="B283" s="50">
        <v>106</v>
      </c>
      <c r="C283" s="51" t="s">
        <v>44</v>
      </c>
      <c r="D283" s="51"/>
      <c r="E283" s="52" t="s">
        <v>33</v>
      </c>
      <c r="F283" s="53"/>
      <c r="G283" s="14" t="e">
        <f>G276</f>
        <v>#REF!</v>
      </c>
      <c r="H283" s="12"/>
      <c r="I283" s="4"/>
      <c r="J283" s="5">
        <f t="shared" si="33"/>
        <v>0</v>
      </c>
      <c r="K283" s="5"/>
      <c r="L283" s="5" t="e">
        <f>I283*G283</f>
        <v>#REF!</v>
      </c>
      <c r="M283" s="6" t="e">
        <f t="shared" si="34"/>
        <v>#REF!</v>
      </c>
      <c r="N283" s="48"/>
    </row>
    <row r="284" spans="1:14" s="24" customFormat="1" ht="25.5">
      <c r="A284" s="54">
        <v>110</v>
      </c>
      <c r="B284" s="55"/>
      <c r="C284" s="56" t="s">
        <v>41</v>
      </c>
      <c r="D284" s="57" t="s">
        <v>57</v>
      </c>
      <c r="E284" s="30" t="s">
        <v>43</v>
      </c>
      <c r="F284" s="59">
        <f>1.21*1.6</f>
        <v>1.9359999999999999</v>
      </c>
      <c r="G284" s="39" t="e">
        <f>G283*0.08*F284</f>
        <v>#REF!</v>
      </c>
      <c r="H284" s="26"/>
      <c r="I284" s="27"/>
      <c r="J284" s="28">
        <f t="shared" si="33"/>
        <v>0</v>
      </c>
      <c r="K284" s="28" t="e">
        <f>H284*G284</f>
        <v>#REF!</v>
      </c>
      <c r="L284" s="28"/>
      <c r="M284" s="29" t="e">
        <f t="shared" si="34"/>
        <v>#REF!</v>
      </c>
      <c r="N284" s="48"/>
    </row>
    <row r="285" spans="1:14" s="24" customFormat="1" ht="25.5">
      <c r="A285" s="54">
        <v>111</v>
      </c>
      <c r="B285" s="55"/>
      <c r="C285" s="56" t="s">
        <v>42</v>
      </c>
      <c r="D285" s="57" t="s">
        <v>57</v>
      </c>
      <c r="E285" s="58" t="s">
        <v>43</v>
      </c>
      <c r="F285" s="59">
        <v>0.30399999999999999</v>
      </c>
      <c r="G285" s="39" t="e">
        <f>G283*0.08*F285</f>
        <v>#REF!</v>
      </c>
      <c r="H285" s="26"/>
      <c r="I285" s="27"/>
      <c r="J285" s="28">
        <f t="shared" si="33"/>
        <v>0</v>
      </c>
      <c r="K285" s="28" t="e">
        <f>H285*G285</f>
        <v>#REF!</v>
      </c>
      <c r="L285" s="28"/>
      <c r="M285" s="29" t="e">
        <f t="shared" si="34"/>
        <v>#REF!</v>
      </c>
      <c r="N285" s="48"/>
    </row>
    <row r="286" spans="1:14" s="24" customFormat="1" ht="25.5">
      <c r="A286" s="54">
        <v>112</v>
      </c>
      <c r="B286" s="55"/>
      <c r="C286" s="87" t="s">
        <v>62</v>
      </c>
      <c r="D286" s="57" t="s">
        <v>57</v>
      </c>
      <c r="E286" s="58" t="s">
        <v>37</v>
      </c>
      <c r="F286" s="59">
        <v>0.9</v>
      </c>
      <c r="G286" s="39" t="e">
        <f>G283*0.08*F286</f>
        <v>#REF!</v>
      </c>
      <c r="H286" s="26"/>
      <c r="I286" s="27"/>
      <c r="J286" s="28">
        <f t="shared" si="33"/>
        <v>0</v>
      </c>
      <c r="K286" s="28" t="e">
        <f>H286*G286</f>
        <v>#REF!</v>
      </c>
      <c r="L286" s="28"/>
      <c r="M286" s="29" t="e">
        <f t="shared" si="34"/>
        <v>#REF!</v>
      </c>
      <c r="N286" s="48"/>
    </row>
    <row r="287" spans="1:14" s="24" customFormat="1" ht="25.5">
      <c r="A287" s="54">
        <v>113</v>
      </c>
      <c r="B287" s="55"/>
      <c r="C287" s="87" t="s">
        <v>63</v>
      </c>
      <c r="D287" s="57" t="s">
        <v>57</v>
      </c>
      <c r="E287" s="58" t="s">
        <v>40</v>
      </c>
      <c r="F287" s="59">
        <v>1.1000000000000001</v>
      </c>
      <c r="G287" s="39" t="e">
        <f>#REF!*F287</f>
        <v>#REF!</v>
      </c>
      <c r="H287" s="26"/>
      <c r="I287" s="27"/>
      <c r="J287" s="28">
        <f t="shared" si="33"/>
        <v>0</v>
      </c>
      <c r="K287" s="28" t="e">
        <f>H287*G287</f>
        <v>#REF!</v>
      </c>
      <c r="L287" s="28"/>
      <c r="M287" s="29" t="e">
        <f t="shared" si="34"/>
        <v>#REF!</v>
      </c>
      <c r="N287" s="48"/>
    </row>
    <row r="288" spans="1:14" s="24" customFormat="1" ht="25.5">
      <c r="A288" s="78">
        <v>114</v>
      </c>
      <c r="B288" s="79">
        <v>106</v>
      </c>
      <c r="C288" s="80" t="s">
        <v>117</v>
      </c>
      <c r="D288" s="80"/>
      <c r="E288" s="81"/>
      <c r="F288" s="82"/>
      <c r="G288" s="13"/>
      <c r="H288" s="40"/>
      <c r="I288" s="41"/>
      <c r="J288" s="42"/>
      <c r="K288" s="42"/>
      <c r="L288" s="42"/>
      <c r="M288" s="43"/>
      <c r="N288" s="48"/>
    </row>
    <row r="289" spans="1:14" s="24" customFormat="1">
      <c r="A289" s="49">
        <v>115</v>
      </c>
      <c r="B289" s="50"/>
      <c r="C289" s="51" t="s">
        <v>80</v>
      </c>
      <c r="D289" s="51"/>
      <c r="E289" s="52" t="s">
        <v>33</v>
      </c>
      <c r="F289" s="53"/>
      <c r="G289" s="14" t="e">
        <f>#REF!</f>
        <v>#REF!</v>
      </c>
      <c r="H289" s="12"/>
      <c r="I289" s="4"/>
      <c r="J289" s="5">
        <f t="shared" ref="J289:J297" si="35">H289+I289</f>
        <v>0</v>
      </c>
      <c r="K289" s="5"/>
      <c r="L289" s="5" t="e">
        <f>I289*G289</f>
        <v>#REF!</v>
      </c>
      <c r="M289" s="6" t="e">
        <f t="shared" ref="M289:M297" si="36">K289+L289</f>
        <v>#REF!</v>
      </c>
      <c r="N289" s="48"/>
    </row>
    <row r="290" spans="1:14" s="24" customFormat="1" ht="25.5">
      <c r="A290" s="54">
        <v>116</v>
      </c>
      <c r="B290" s="88"/>
      <c r="C290" s="89" t="s">
        <v>79</v>
      </c>
      <c r="D290" s="57" t="s">
        <v>57</v>
      </c>
      <c r="E290" s="58" t="s">
        <v>37</v>
      </c>
      <c r="F290" s="91">
        <v>1.1000000000000001</v>
      </c>
      <c r="G290" s="39" t="e">
        <f>G289*2*F290</f>
        <v>#REF!</v>
      </c>
      <c r="H290" s="26"/>
      <c r="I290" s="27"/>
      <c r="J290" s="28">
        <f t="shared" si="35"/>
        <v>0</v>
      </c>
      <c r="K290" s="28" t="e">
        <f>H290*G290</f>
        <v>#REF!</v>
      </c>
      <c r="L290" s="28"/>
      <c r="M290" s="29" t="e">
        <f t="shared" si="36"/>
        <v>#REF!</v>
      </c>
      <c r="N290" s="48"/>
    </row>
    <row r="291" spans="1:14" s="24" customFormat="1">
      <c r="A291" s="49">
        <v>117</v>
      </c>
      <c r="B291" s="50"/>
      <c r="C291" s="51" t="s">
        <v>81</v>
      </c>
      <c r="D291" s="51"/>
      <c r="E291" s="52" t="s">
        <v>33</v>
      </c>
      <c r="F291" s="53"/>
      <c r="G291" s="14" t="e">
        <f>G289</f>
        <v>#REF!</v>
      </c>
      <c r="H291" s="12"/>
      <c r="I291" s="4"/>
      <c r="J291" s="5">
        <f t="shared" si="35"/>
        <v>0</v>
      </c>
      <c r="K291" s="5"/>
      <c r="L291" s="5" t="e">
        <f>I291*G291</f>
        <v>#REF!</v>
      </c>
      <c r="M291" s="6" t="e">
        <f t="shared" si="36"/>
        <v>#REF!</v>
      </c>
      <c r="N291" s="48"/>
    </row>
    <row r="292" spans="1:14" s="24" customFormat="1" ht="25.5">
      <c r="A292" s="54">
        <v>118</v>
      </c>
      <c r="B292" s="88"/>
      <c r="C292" s="89" t="s">
        <v>66</v>
      </c>
      <c r="D292" s="57" t="s">
        <v>57</v>
      </c>
      <c r="E292" s="58" t="s">
        <v>36</v>
      </c>
      <c r="F292" s="90">
        <v>1.02</v>
      </c>
      <c r="G292" s="38" t="e">
        <f>G291*0.2*F292</f>
        <v>#REF!</v>
      </c>
      <c r="H292" s="26"/>
      <c r="I292" s="27"/>
      <c r="J292" s="28">
        <f t="shared" si="35"/>
        <v>0</v>
      </c>
      <c r="K292" s="28" t="e">
        <f>H292*G292</f>
        <v>#REF!</v>
      </c>
      <c r="L292" s="28"/>
      <c r="M292" s="29" t="e">
        <f t="shared" si="36"/>
        <v>#REF!</v>
      </c>
      <c r="N292" s="48"/>
    </row>
    <row r="293" spans="1:14" s="24" customFormat="1" ht="25.5">
      <c r="A293" s="49">
        <v>119</v>
      </c>
      <c r="B293" s="50"/>
      <c r="C293" s="51" t="s">
        <v>82</v>
      </c>
      <c r="D293" s="51"/>
      <c r="E293" s="52" t="s">
        <v>33</v>
      </c>
      <c r="F293" s="53"/>
      <c r="G293" s="14" t="e">
        <f>G289</f>
        <v>#REF!</v>
      </c>
      <c r="H293" s="12"/>
      <c r="I293" s="4"/>
      <c r="J293" s="5">
        <f t="shared" si="35"/>
        <v>0</v>
      </c>
      <c r="K293" s="5"/>
      <c r="L293" s="5" t="e">
        <f>I293*G293</f>
        <v>#REF!</v>
      </c>
      <c r="M293" s="6" t="e">
        <f t="shared" si="36"/>
        <v>#REF!</v>
      </c>
      <c r="N293" s="48"/>
    </row>
    <row r="294" spans="1:14" s="24" customFormat="1" ht="25.5">
      <c r="A294" s="54">
        <v>120</v>
      </c>
      <c r="B294" s="88"/>
      <c r="C294" s="89" t="s">
        <v>41</v>
      </c>
      <c r="D294" s="57" t="s">
        <v>57</v>
      </c>
      <c r="E294" s="30" t="s">
        <v>43</v>
      </c>
      <c r="F294" s="59">
        <f>1.21*1.6</f>
        <v>1.9359999999999999</v>
      </c>
      <c r="G294" s="38" t="e">
        <f>G293*0.065*F294</f>
        <v>#REF!</v>
      </c>
      <c r="H294" s="26"/>
      <c r="I294" s="27"/>
      <c r="J294" s="28">
        <f t="shared" si="35"/>
        <v>0</v>
      </c>
      <c r="K294" s="28" t="e">
        <f>H294*G294</f>
        <v>#REF!</v>
      </c>
      <c r="L294" s="28"/>
      <c r="M294" s="29" t="e">
        <f t="shared" si="36"/>
        <v>#REF!</v>
      </c>
      <c r="N294" s="48"/>
    </row>
    <row r="295" spans="1:14" s="24" customFormat="1" ht="25.5">
      <c r="A295" s="54">
        <v>121</v>
      </c>
      <c r="B295" s="88"/>
      <c r="C295" s="89" t="s">
        <v>42</v>
      </c>
      <c r="D295" s="57" t="s">
        <v>57</v>
      </c>
      <c r="E295" s="58" t="s">
        <v>43</v>
      </c>
      <c r="F295" s="59">
        <v>0.30399999999999999</v>
      </c>
      <c r="G295" s="38" t="e">
        <f>G293*0.065*F295</f>
        <v>#REF!</v>
      </c>
      <c r="H295" s="26"/>
      <c r="I295" s="27"/>
      <c r="J295" s="28">
        <f t="shared" si="35"/>
        <v>0</v>
      </c>
      <c r="K295" s="28" t="e">
        <f>H295*G295</f>
        <v>#REF!</v>
      </c>
      <c r="L295" s="28"/>
      <c r="M295" s="29" t="e">
        <f t="shared" si="36"/>
        <v>#REF!</v>
      </c>
      <c r="N295" s="48"/>
    </row>
    <row r="296" spans="1:14" s="24" customFormat="1" ht="25.5">
      <c r="A296" s="54">
        <v>122</v>
      </c>
      <c r="B296" s="88"/>
      <c r="C296" s="89" t="s">
        <v>62</v>
      </c>
      <c r="D296" s="57" t="s">
        <v>57</v>
      </c>
      <c r="E296" s="58" t="s">
        <v>37</v>
      </c>
      <c r="F296" s="59">
        <v>0.9</v>
      </c>
      <c r="G296" s="38" t="e">
        <f>G293*0.065*F296</f>
        <v>#REF!</v>
      </c>
      <c r="H296" s="26"/>
      <c r="I296" s="27"/>
      <c r="J296" s="28">
        <f t="shared" si="35"/>
        <v>0</v>
      </c>
      <c r="K296" s="28" t="e">
        <f>H296*G296</f>
        <v>#REF!</v>
      </c>
      <c r="L296" s="28"/>
      <c r="M296" s="29" t="e">
        <f t="shared" si="36"/>
        <v>#REF!</v>
      </c>
      <c r="N296" s="48"/>
    </row>
    <row r="297" spans="1:14" s="24" customFormat="1" ht="25.5">
      <c r="A297" s="54">
        <v>123</v>
      </c>
      <c r="B297" s="88"/>
      <c r="C297" s="89" t="s">
        <v>63</v>
      </c>
      <c r="D297" s="57" t="s">
        <v>57</v>
      </c>
      <c r="E297" s="58" t="s">
        <v>40</v>
      </c>
      <c r="F297" s="59">
        <v>1.1000000000000001</v>
      </c>
      <c r="G297" s="39" t="e">
        <f>#REF!*F297</f>
        <v>#REF!</v>
      </c>
      <c r="H297" s="26"/>
      <c r="I297" s="27"/>
      <c r="J297" s="28">
        <f t="shared" si="35"/>
        <v>0</v>
      </c>
      <c r="K297" s="28" t="e">
        <f>H297*G297</f>
        <v>#REF!</v>
      </c>
      <c r="L297" s="28"/>
      <c r="M297" s="29" t="e">
        <f t="shared" si="36"/>
        <v>#REF!</v>
      </c>
      <c r="N297" s="48"/>
    </row>
    <row r="298" spans="1:14" s="24" customFormat="1" ht="27.75" customHeight="1">
      <c r="A298" s="78">
        <v>59</v>
      </c>
      <c r="B298" s="79">
        <v>106</v>
      </c>
      <c r="C298" s="134" t="s">
        <v>97</v>
      </c>
      <c r="D298" s="80"/>
      <c r="E298" s="81"/>
      <c r="F298" s="82"/>
      <c r="G298" s="37"/>
      <c r="H298" s="10"/>
      <c r="I298" s="7"/>
      <c r="J298" s="8"/>
      <c r="K298" s="9"/>
      <c r="L298" s="9"/>
      <c r="M298" s="11"/>
      <c r="N298" s="48"/>
    </row>
    <row r="299" spans="1:14" s="24" customFormat="1">
      <c r="A299" s="49">
        <v>60</v>
      </c>
      <c r="B299" s="50"/>
      <c r="C299" s="51" t="s">
        <v>44</v>
      </c>
      <c r="D299" s="51"/>
      <c r="E299" s="52" t="s">
        <v>33</v>
      </c>
      <c r="F299" s="53"/>
      <c r="G299" s="14" t="e">
        <f>#REF!</f>
        <v>#REF!</v>
      </c>
      <c r="H299" s="12"/>
      <c r="I299" s="4"/>
      <c r="J299" s="5">
        <f>H299+I299</f>
        <v>0</v>
      </c>
      <c r="K299" s="5"/>
      <c r="L299" s="5" t="e">
        <f>I299*G299</f>
        <v>#REF!</v>
      </c>
      <c r="M299" s="6" t="e">
        <f>K299+L299</f>
        <v>#REF!</v>
      </c>
      <c r="N299" s="48"/>
    </row>
    <row r="300" spans="1:14" s="24" customFormat="1" ht="25.5">
      <c r="A300" s="54">
        <v>61</v>
      </c>
      <c r="B300" s="55"/>
      <c r="C300" s="83" t="s">
        <v>41</v>
      </c>
      <c r="D300" s="57" t="s">
        <v>57</v>
      </c>
      <c r="E300" s="30" t="s">
        <v>43</v>
      </c>
      <c r="F300" s="59">
        <f>1.21*1.6</f>
        <v>1.9359999999999999</v>
      </c>
      <c r="G300" s="39" t="e">
        <f>G299*0.08*F300</f>
        <v>#REF!</v>
      </c>
      <c r="H300" s="26"/>
      <c r="I300" s="27"/>
      <c r="J300" s="28">
        <f>H300+I300</f>
        <v>0</v>
      </c>
      <c r="K300" s="28" t="e">
        <f>H300*G300</f>
        <v>#REF!</v>
      </c>
      <c r="L300" s="28"/>
      <c r="M300" s="29" t="e">
        <f>K300+L300</f>
        <v>#REF!</v>
      </c>
      <c r="N300" s="48"/>
    </row>
    <row r="301" spans="1:14" s="24" customFormat="1" ht="25.5">
      <c r="A301" s="54">
        <v>62</v>
      </c>
      <c r="B301" s="55"/>
      <c r="C301" s="83" t="s">
        <v>42</v>
      </c>
      <c r="D301" s="57" t="s">
        <v>57</v>
      </c>
      <c r="E301" s="58" t="s">
        <v>43</v>
      </c>
      <c r="F301" s="59">
        <v>0.30399999999999999</v>
      </c>
      <c r="G301" s="39" t="e">
        <f>G299*0.08*F301</f>
        <v>#REF!</v>
      </c>
      <c r="H301" s="26"/>
      <c r="I301" s="27"/>
      <c r="J301" s="28">
        <f>H301+I301</f>
        <v>0</v>
      </c>
      <c r="K301" s="28" t="e">
        <f>H301*G301</f>
        <v>#REF!</v>
      </c>
      <c r="L301" s="28"/>
      <c r="M301" s="29" t="e">
        <f>K301+L301</f>
        <v>#REF!</v>
      </c>
      <c r="N301" s="48"/>
    </row>
    <row r="302" spans="1:14" s="24" customFormat="1" ht="25.5">
      <c r="A302" s="54">
        <v>63</v>
      </c>
      <c r="B302" s="55"/>
      <c r="C302" s="56" t="s">
        <v>62</v>
      </c>
      <c r="D302" s="57" t="s">
        <v>57</v>
      </c>
      <c r="E302" s="58" t="s">
        <v>37</v>
      </c>
      <c r="F302" s="59">
        <v>0.9</v>
      </c>
      <c r="G302" s="39" t="e">
        <f>G299*0.08*F302</f>
        <v>#REF!</v>
      </c>
      <c r="H302" s="26"/>
      <c r="I302" s="27"/>
      <c r="J302" s="28">
        <f>H302+I302</f>
        <v>0</v>
      </c>
      <c r="K302" s="28" t="e">
        <f>H302*G302</f>
        <v>#REF!</v>
      </c>
      <c r="L302" s="28"/>
      <c r="M302" s="29" t="e">
        <f>K302+L302</f>
        <v>#REF!</v>
      </c>
      <c r="N302" s="48"/>
    </row>
    <row r="303" spans="1:14" s="24" customFormat="1" ht="25.5">
      <c r="A303" s="54">
        <v>64</v>
      </c>
      <c r="B303" s="55"/>
      <c r="C303" s="56" t="s">
        <v>63</v>
      </c>
      <c r="D303" s="57" t="s">
        <v>57</v>
      </c>
      <c r="E303" s="58" t="s">
        <v>40</v>
      </c>
      <c r="F303" s="59">
        <v>1.1000000000000001</v>
      </c>
      <c r="G303" s="39" t="e">
        <f>#REF!*F303</f>
        <v>#REF!</v>
      </c>
      <c r="H303" s="26"/>
      <c r="I303" s="27"/>
      <c r="J303" s="28">
        <f>H303+I303</f>
        <v>0</v>
      </c>
      <c r="K303" s="28" t="e">
        <f>H303*G303</f>
        <v>#REF!</v>
      </c>
      <c r="L303" s="28"/>
      <c r="M303" s="29" t="e">
        <f>K303+L303</f>
        <v>#REF!</v>
      </c>
      <c r="N303" s="48"/>
    </row>
    <row r="304" spans="1:14" s="24" customFormat="1" ht="25.5">
      <c r="A304" s="78">
        <v>65</v>
      </c>
      <c r="B304" s="79">
        <v>106</v>
      </c>
      <c r="C304" s="80" t="s">
        <v>96</v>
      </c>
      <c r="D304" s="80"/>
      <c r="E304" s="81"/>
      <c r="F304" s="82"/>
      <c r="G304" s="37"/>
      <c r="H304" s="10"/>
      <c r="I304" s="7"/>
      <c r="J304" s="8"/>
      <c r="K304" s="9"/>
      <c r="L304" s="9"/>
      <c r="M304" s="11"/>
      <c r="N304" s="48"/>
    </row>
    <row r="305" spans="1:14" s="24" customFormat="1" ht="25.5">
      <c r="A305" s="49">
        <v>68</v>
      </c>
      <c r="B305" s="50"/>
      <c r="C305" s="51" t="s">
        <v>46</v>
      </c>
      <c r="D305" s="51"/>
      <c r="E305" s="52" t="s">
        <v>33</v>
      </c>
      <c r="F305" s="53"/>
      <c r="G305" s="14" t="e">
        <f>#REF!</f>
        <v>#REF!</v>
      </c>
      <c r="H305" s="12"/>
      <c r="I305" s="4"/>
      <c r="J305" s="5">
        <f t="shared" ref="J305:J316" si="37">H305+I305</f>
        <v>0</v>
      </c>
      <c r="K305" s="5"/>
      <c r="L305" s="5" t="e">
        <f>I305*G305</f>
        <v>#REF!</v>
      </c>
      <c r="M305" s="6" t="e">
        <f t="shared" ref="M305:M316" si="38">K305+L305</f>
        <v>#REF!</v>
      </c>
      <c r="N305" s="48"/>
    </row>
    <row r="306" spans="1:14" s="24" customFormat="1" ht="25.5">
      <c r="A306" s="54">
        <v>69</v>
      </c>
      <c r="B306" s="55"/>
      <c r="C306" s="83" t="s">
        <v>64</v>
      </c>
      <c r="D306" s="57" t="s">
        <v>57</v>
      </c>
      <c r="E306" s="58" t="s">
        <v>33</v>
      </c>
      <c r="F306" s="59">
        <v>1.1499999999999999</v>
      </c>
      <c r="G306" s="39" t="e">
        <f>G305*F306</f>
        <v>#REF!</v>
      </c>
      <c r="H306" s="26"/>
      <c r="I306" s="27"/>
      <c r="J306" s="28">
        <f t="shared" si="37"/>
        <v>0</v>
      </c>
      <c r="K306" s="28" t="e">
        <f>H306*G306</f>
        <v>#REF!</v>
      </c>
      <c r="L306" s="28"/>
      <c r="M306" s="29" t="e">
        <f t="shared" si="38"/>
        <v>#REF!</v>
      </c>
      <c r="N306" s="48"/>
    </row>
    <row r="307" spans="1:14" s="24" customFormat="1">
      <c r="A307" s="49">
        <v>70</v>
      </c>
      <c r="B307" s="50"/>
      <c r="C307" s="51" t="s">
        <v>48</v>
      </c>
      <c r="D307" s="51"/>
      <c r="E307" s="52" t="s">
        <v>33</v>
      </c>
      <c r="F307" s="53"/>
      <c r="G307" s="14" t="e">
        <f>#REF!</f>
        <v>#REF!</v>
      </c>
      <c r="H307" s="12"/>
      <c r="I307" s="4"/>
      <c r="J307" s="5">
        <f t="shared" si="37"/>
        <v>0</v>
      </c>
      <c r="K307" s="5"/>
      <c r="L307" s="5" t="e">
        <f>I307*G307</f>
        <v>#REF!</v>
      </c>
      <c r="M307" s="6" t="e">
        <f t="shared" si="38"/>
        <v>#REF!</v>
      </c>
      <c r="N307" s="48"/>
    </row>
    <row r="308" spans="1:14" s="24" customFormat="1" ht="25.5">
      <c r="A308" s="54">
        <v>71</v>
      </c>
      <c r="B308" s="55"/>
      <c r="C308" s="83" t="s">
        <v>41</v>
      </c>
      <c r="D308" s="57" t="s">
        <v>57</v>
      </c>
      <c r="E308" s="30" t="s">
        <v>43</v>
      </c>
      <c r="F308" s="59">
        <f>1.21*1.6</f>
        <v>1.9359999999999999</v>
      </c>
      <c r="G308" s="39" t="e">
        <f>G307*0.06*F308</f>
        <v>#REF!</v>
      </c>
      <c r="H308" s="26"/>
      <c r="I308" s="27"/>
      <c r="J308" s="28">
        <f t="shared" si="37"/>
        <v>0</v>
      </c>
      <c r="K308" s="28" t="e">
        <f>H308*G308</f>
        <v>#REF!</v>
      </c>
      <c r="L308" s="28"/>
      <c r="M308" s="29" t="e">
        <f t="shared" si="38"/>
        <v>#REF!</v>
      </c>
      <c r="N308" s="48"/>
    </row>
    <row r="309" spans="1:14" s="24" customFormat="1" ht="25.5">
      <c r="A309" s="54">
        <v>72</v>
      </c>
      <c r="B309" s="55"/>
      <c r="C309" s="83" t="s">
        <v>42</v>
      </c>
      <c r="D309" s="57" t="s">
        <v>57</v>
      </c>
      <c r="E309" s="58" t="s">
        <v>43</v>
      </c>
      <c r="F309" s="59">
        <v>0.30399999999999999</v>
      </c>
      <c r="G309" s="39" t="e">
        <f>G307*0.06*F309</f>
        <v>#REF!</v>
      </c>
      <c r="H309" s="26"/>
      <c r="I309" s="27"/>
      <c r="J309" s="28">
        <f t="shared" si="37"/>
        <v>0</v>
      </c>
      <c r="K309" s="28" t="e">
        <f>H309*G309</f>
        <v>#REF!</v>
      </c>
      <c r="L309" s="28"/>
      <c r="M309" s="29" t="e">
        <f t="shared" si="38"/>
        <v>#REF!</v>
      </c>
      <c r="N309" s="48"/>
    </row>
    <row r="310" spans="1:14" s="24" customFormat="1" ht="25.5">
      <c r="A310" s="54">
        <v>73</v>
      </c>
      <c r="B310" s="55"/>
      <c r="C310" s="83" t="s">
        <v>62</v>
      </c>
      <c r="D310" s="57" t="s">
        <v>57</v>
      </c>
      <c r="E310" s="58" t="s">
        <v>37</v>
      </c>
      <c r="F310" s="59">
        <v>0.9</v>
      </c>
      <c r="G310" s="39" t="e">
        <f>G307*0.06*F310</f>
        <v>#REF!</v>
      </c>
      <c r="H310" s="26"/>
      <c r="I310" s="27"/>
      <c r="J310" s="28">
        <f t="shared" si="37"/>
        <v>0</v>
      </c>
      <c r="K310" s="28" t="e">
        <f>H310*G310</f>
        <v>#REF!</v>
      </c>
      <c r="L310" s="28"/>
      <c r="M310" s="29" t="e">
        <f t="shared" si="38"/>
        <v>#REF!</v>
      </c>
      <c r="N310" s="48"/>
    </row>
    <row r="311" spans="1:14" s="24" customFormat="1" ht="25.5">
      <c r="A311" s="54">
        <v>74</v>
      </c>
      <c r="B311" s="55"/>
      <c r="C311" s="83" t="s">
        <v>63</v>
      </c>
      <c r="D311" s="57" t="s">
        <v>57</v>
      </c>
      <c r="E311" s="58" t="s">
        <v>40</v>
      </c>
      <c r="F311" s="59">
        <v>1.1000000000000001</v>
      </c>
      <c r="G311" s="39" t="e">
        <f>#REF!*F311</f>
        <v>#REF!</v>
      </c>
      <c r="H311" s="26"/>
      <c r="I311" s="27"/>
      <c r="J311" s="28">
        <f t="shared" si="37"/>
        <v>0</v>
      </c>
      <c r="K311" s="28" t="e">
        <f>H311*G311</f>
        <v>#REF!</v>
      </c>
      <c r="L311" s="28"/>
      <c r="M311" s="29" t="e">
        <f t="shared" si="38"/>
        <v>#REF!</v>
      </c>
      <c r="N311" s="48"/>
    </row>
    <row r="312" spans="1:14" s="24" customFormat="1">
      <c r="A312" s="49">
        <v>75</v>
      </c>
      <c r="B312" s="50"/>
      <c r="C312" s="51" t="s">
        <v>44</v>
      </c>
      <c r="D312" s="51"/>
      <c r="E312" s="52" t="s">
        <v>33</v>
      </c>
      <c r="F312" s="53"/>
      <c r="G312" s="14" t="e">
        <f>G305</f>
        <v>#REF!</v>
      </c>
      <c r="H312" s="12"/>
      <c r="I312" s="4"/>
      <c r="J312" s="5">
        <f t="shared" si="37"/>
        <v>0</v>
      </c>
      <c r="K312" s="5"/>
      <c r="L312" s="5" t="e">
        <f>I312*G312</f>
        <v>#REF!</v>
      </c>
      <c r="M312" s="6" t="e">
        <f t="shared" si="38"/>
        <v>#REF!</v>
      </c>
      <c r="N312" s="48"/>
    </row>
    <row r="313" spans="1:14" s="24" customFormat="1" ht="25.5">
      <c r="A313" s="54">
        <v>76</v>
      </c>
      <c r="B313" s="55"/>
      <c r="C313" s="83" t="s">
        <v>41</v>
      </c>
      <c r="D313" s="57" t="s">
        <v>57</v>
      </c>
      <c r="E313" s="30" t="s">
        <v>43</v>
      </c>
      <c r="F313" s="59">
        <f>1.21*1.6</f>
        <v>1.9359999999999999</v>
      </c>
      <c r="G313" s="39" t="e">
        <f>G312*0.08*F313</f>
        <v>#REF!</v>
      </c>
      <c r="H313" s="26"/>
      <c r="I313" s="27"/>
      <c r="J313" s="28">
        <f t="shared" si="37"/>
        <v>0</v>
      </c>
      <c r="K313" s="28" t="e">
        <f>H313*G313</f>
        <v>#REF!</v>
      </c>
      <c r="L313" s="28"/>
      <c r="M313" s="29" t="e">
        <f t="shared" si="38"/>
        <v>#REF!</v>
      </c>
      <c r="N313" s="48"/>
    </row>
    <row r="314" spans="1:14" s="24" customFormat="1" ht="25.5">
      <c r="A314" s="54">
        <v>77</v>
      </c>
      <c r="B314" s="55"/>
      <c r="C314" s="83" t="s">
        <v>42</v>
      </c>
      <c r="D314" s="57" t="s">
        <v>57</v>
      </c>
      <c r="E314" s="58" t="s">
        <v>43</v>
      </c>
      <c r="F314" s="59">
        <v>0.30399999999999999</v>
      </c>
      <c r="G314" s="39" t="e">
        <f>G312*0.08*F314</f>
        <v>#REF!</v>
      </c>
      <c r="H314" s="26"/>
      <c r="I314" s="27"/>
      <c r="J314" s="28">
        <f t="shared" si="37"/>
        <v>0</v>
      </c>
      <c r="K314" s="28" t="e">
        <f>H314*G314</f>
        <v>#REF!</v>
      </c>
      <c r="L314" s="28"/>
      <c r="M314" s="29" t="e">
        <f t="shared" si="38"/>
        <v>#REF!</v>
      </c>
      <c r="N314" s="48"/>
    </row>
    <row r="315" spans="1:14" s="24" customFormat="1" ht="25.5">
      <c r="A315" s="54">
        <v>78</v>
      </c>
      <c r="B315" s="55"/>
      <c r="C315" s="83" t="s">
        <v>62</v>
      </c>
      <c r="D315" s="57" t="s">
        <v>57</v>
      </c>
      <c r="E315" s="58" t="s">
        <v>37</v>
      </c>
      <c r="F315" s="59">
        <v>0.9</v>
      </c>
      <c r="G315" s="39" t="e">
        <f>G312*0.08*F315</f>
        <v>#REF!</v>
      </c>
      <c r="H315" s="26"/>
      <c r="I315" s="27"/>
      <c r="J315" s="28">
        <f t="shared" si="37"/>
        <v>0</v>
      </c>
      <c r="K315" s="28" t="e">
        <f>H315*G315</f>
        <v>#REF!</v>
      </c>
      <c r="L315" s="28"/>
      <c r="M315" s="29" t="e">
        <f t="shared" si="38"/>
        <v>#REF!</v>
      </c>
      <c r="N315" s="48"/>
    </row>
    <row r="316" spans="1:14" s="24" customFormat="1" ht="25.5">
      <c r="A316" s="54">
        <v>79</v>
      </c>
      <c r="B316" s="55"/>
      <c r="C316" s="83" t="s">
        <v>63</v>
      </c>
      <c r="D316" s="57" t="s">
        <v>57</v>
      </c>
      <c r="E316" s="58" t="s">
        <v>40</v>
      </c>
      <c r="F316" s="59">
        <v>1.1000000000000001</v>
      </c>
      <c r="G316" s="39" t="e">
        <f>#REF!*F316</f>
        <v>#REF!</v>
      </c>
      <c r="H316" s="26"/>
      <c r="I316" s="27"/>
      <c r="J316" s="28">
        <f t="shared" si="37"/>
        <v>0</v>
      </c>
      <c r="K316" s="28" t="e">
        <f>H316*G316</f>
        <v>#REF!</v>
      </c>
      <c r="L316" s="28"/>
      <c r="M316" s="29" t="e">
        <f t="shared" si="38"/>
        <v>#REF!</v>
      </c>
      <c r="N316" s="48"/>
    </row>
    <row r="317" spans="1:14" s="24" customFormat="1" ht="25.5">
      <c r="A317" s="78">
        <v>114</v>
      </c>
      <c r="B317" s="79">
        <v>106</v>
      </c>
      <c r="C317" s="80" t="s">
        <v>118</v>
      </c>
      <c r="D317" s="80"/>
      <c r="E317" s="81"/>
      <c r="F317" s="82"/>
      <c r="G317" s="13"/>
      <c r="H317" s="40"/>
      <c r="I317" s="41"/>
      <c r="J317" s="42"/>
      <c r="K317" s="42"/>
      <c r="L317" s="42"/>
      <c r="M317" s="43"/>
      <c r="N317" s="48"/>
    </row>
    <row r="318" spans="1:14" s="24" customFormat="1">
      <c r="A318" s="49">
        <v>115</v>
      </c>
      <c r="B318" s="50"/>
      <c r="C318" s="51" t="s">
        <v>80</v>
      </c>
      <c r="D318" s="51"/>
      <c r="E318" s="52" t="s">
        <v>33</v>
      </c>
      <c r="F318" s="53"/>
      <c r="G318" s="14" t="e">
        <f>#REF!</f>
        <v>#REF!</v>
      </c>
      <c r="H318" s="12"/>
      <c r="I318" s="4"/>
      <c r="J318" s="5">
        <f t="shared" ref="J318:J326" si="39">H318+I318</f>
        <v>0</v>
      </c>
      <c r="K318" s="5"/>
      <c r="L318" s="5" t="e">
        <f>I318*G318</f>
        <v>#REF!</v>
      </c>
      <c r="M318" s="6" t="e">
        <f t="shared" ref="M318:M326" si="40">K318+L318</f>
        <v>#REF!</v>
      </c>
      <c r="N318" s="48"/>
    </row>
    <row r="319" spans="1:14" s="24" customFormat="1" ht="25.5">
      <c r="A319" s="54">
        <v>116</v>
      </c>
      <c r="B319" s="88"/>
      <c r="C319" s="89" t="s">
        <v>79</v>
      </c>
      <c r="D319" s="57" t="s">
        <v>57</v>
      </c>
      <c r="E319" s="58" t="s">
        <v>37</v>
      </c>
      <c r="F319" s="91">
        <v>1.1000000000000001</v>
      </c>
      <c r="G319" s="39" t="e">
        <f>G318*2*F319</f>
        <v>#REF!</v>
      </c>
      <c r="H319" s="26"/>
      <c r="I319" s="27"/>
      <c r="J319" s="28">
        <f t="shared" si="39"/>
        <v>0</v>
      </c>
      <c r="K319" s="28" t="e">
        <f>H319*G319</f>
        <v>#REF!</v>
      </c>
      <c r="L319" s="28"/>
      <c r="M319" s="29" t="e">
        <f t="shared" si="40"/>
        <v>#REF!</v>
      </c>
      <c r="N319" s="48"/>
    </row>
    <row r="320" spans="1:14" s="24" customFormat="1">
      <c r="A320" s="49">
        <v>117</v>
      </c>
      <c r="B320" s="50"/>
      <c r="C320" s="51" t="s">
        <v>81</v>
      </c>
      <c r="D320" s="51"/>
      <c r="E320" s="52" t="s">
        <v>33</v>
      </c>
      <c r="F320" s="53"/>
      <c r="G320" s="14" t="e">
        <f>G318</f>
        <v>#REF!</v>
      </c>
      <c r="H320" s="12"/>
      <c r="I320" s="4"/>
      <c r="J320" s="5">
        <f t="shared" si="39"/>
        <v>0</v>
      </c>
      <c r="K320" s="5"/>
      <c r="L320" s="5" t="e">
        <f>I320*G320</f>
        <v>#REF!</v>
      </c>
      <c r="M320" s="6" t="e">
        <f t="shared" si="40"/>
        <v>#REF!</v>
      </c>
      <c r="N320" s="48"/>
    </row>
    <row r="321" spans="1:14" s="24" customFormat="1" ht="25.5">
      <c r="A321" s="54">
        <v>118</v>
      </c>
      <c r="B321" s="88"/>
      <c r="C321" s="89" t="s">
        <v>66</v>
      </c>
      <c r="D321" s="57" t="s">
        <v>57</v>
      </c>
      <c r="E321" s="58" t="s">
        <v>36</v>
      </c>
      <c r="F321" s="90">
        <v>1.02</v>
      </c>
      <c r="G321" s="38" t="e">
        <f>G320*0.2*F321</f>
        <v>#REF!</v>
      </c>
      <c r="H321" s="26"/>
      <c r="I321" s="27"/>
      <c r="J321" s="28">
        <f t="shared" si="39"/>
        <v>0</v>
      </c>
      <c r="K321" s="28" t="e">
        <f>H321*G321</f>
        <v>#REF!</v>
      </c>
      <c r="L321" s="28"/>
      <c r="M321" s="29" t="e">
        <f t="shared" si="40"/>
        <v>#REF!</v>
      </c>
      <c r="N321" s="48"/>
    </row>
    <row r="322" spans="1:14" s="24" customFormat="1" ht="25.5">
      <c r="A322" s="49">
        <v>119</v>
      </c>
      <c r="B322" s="50"/>
      <c r="C322" s="51" t="s">
        <v>82</v>
      </c>
      <c r="D322" s="51"/>
      <c r="E322" s="52" t="s">
        <v>33</v>
      </c>
      <c r="F322" s="53"/>
      <c r="G322" s="14" t="e">
        <f>G318</f>
        <v>#REF!</v>
      </c>
      <c r="H322" s="12"/>
      <c r="I322" s="4"/>
      <c r="J322" s="5">
        <f t="shared" si="39"/>
        <v>0</v>
      </c>
      <c r="K322" s="5"/>
      <c r="L322" s="5" t="e">
        <f>I322*G322</f>
        <v>#REF!</v>
      </c>
      <c r="M322" s="6" t="e">
        <f t="shared" si="40"/>
        <v>#REF!</v>
      </c>
      <c r="N322" s="48"/>
    </row>
    <row r="323" spans="1:14" s="24" customFormat="1" ht="25.5">
      <c r="A323" s="54">
        <v>120</v>
      </c>
      <c r="B323" s="88"/>
      <c r="C323" s="89" t="s">
        <v>41</v>
      </c>
      <c r="D323" s="57" t="s">
        <v>57</v>
      </c>
      <c r="E323" s="30" t="s">
        <v>43</v>
      </c>
      <c r="F323" s="59">
        <f>1.21*1.6</f>
        <v>1.9359999999999999</v>
      </c>
      <c r="G323" s="38" t="e">
        <f>G322*0.065*F323</f>
        <v>#REF!</v>
      </c>
      <c r="H323" s="26"/>
      <c r="I323" s="27"/>
      <c r="J323" s="28">
        <f t="shared" si="39"/>
        <v>0</v>
      </c>
      <c r="K323" s="28" t="e">
        <f>H323*G323</f>
        <v>#REF!</v>
      </c>
      <c r="L323" s="28"/>
      <c r="M323" s="29" t="e">
        <f t="shared" si="40"/>
        <v>#REF!</v>
      </c>
      <c r="N323" s="48"/>
    </row>
    <row r="324" spans="1:14" s="24" customFormat="1" ht="25.5">
      <c r="A324" s="54">
        <v>121</v>
      </c>
      <c r="B324" s="88"/>
      <c r="C324" s="89" t="s">
        <v>42</v>
      </c>
      <c r="D324" s="57" t="s">
        <v>57</v>
      </c>
      <c r="E324" s="58" t="s">
        <v>43</v>
      </c>
      <c r="F324" s="59">
        <v>0.30399999999999999</v>
      </c>
      <c r="G324" s="38" t="e">
        <f>G322*0.065*F324</f>
        <v>#REF!</v>
      </c>
      <c r="H324" s="26"/>
      <c r="I324" s="27"/>
      <c r="J324" s="28">
        <f t="shared" si="39"/>
        <v>0</v>
      </c>
      <c r="K324" s="28" t="e">
        <f>H324*G324</f>
        <v>#REF!</v>
      </c>
      <c r="L324" s="28"/>
      <c r="M324" s="29" t="e">
        <f t="shared" si="40"/>
        <v>#REF!</v>
      </c>
      <c r="N324" s="48"/>
    </row>
    <row r="325" spans="1:14" s="24" customFormat="1" ht="25.5">
      <c r="A325" s="54">
        <v>122</v>
      </c>
      <c r="B325" s="88"/>
      <c r="C325" s="89" t="s">
        <v>62</v>
      </c>
      <c r="D325" s="57" t="s">
        <v>57</v>
      </c>
      <c r="E325" s="58" t="s">
        <v>37</v>
      </c>
      <c r="F325" s="59">
        <v>0.9</v>
      </c>
      <c r="G325" s="38" t="e">
        <f>G322*0.065*F325</f>
        <v>#REF!</v>
      </c>
      <c r="H325" s="26"/>
      <c r="I325" s="27"/>
      <c r="J325" s="28">
        <f t="shared" si="39"/>
        <v>0</v>
      </c>
      <c r="K325" s="28" t="e">
        <f>H325*G325</f>
        <v>#REF!</v>
      </c>
      <c r="L325" s="28"/>
      <c r="M325" s="29" t="e">
        <f t="shared" si="40"/>
        <v>#REF!</v>
      </c>
      <c r="N325" s="48"/>
    </row>
    <row r="326" spans="1:14" s="24" customFormat="1" ht="25.5">
      <c r="A326" s="54">
        <v>123</v>
      </c>
      <c r="B326" s="88"/>
      <c r="C326" s="89" t="s">
        <v>63</v>
      </c>
      <c r="D326" s="57" t="s">
        <v>57</v>
      </c>
      <c r="E326" s="58" t="s">
        <v>40</v>
      </c>
      <c r="F326" s="59">
        <v>1.1000000000000001</v>
      </c>
      <c r="G326" s="39" t="e">
        <f>#REF!*F326</f>
        <v>#REF!</v>
      </c>
      <c r="H326" s="26"/>
      <c r="I326" s="27"/>
      <c r="J326" s="28">
        <f t="shared" si="39"/>
        <v>0</v>
      </c>
      <c r="K326" s="28" t="e">
        <f>H326*G326</f>
        <v>#REF!</v>
      </c>
      <c r="L326" s="28"/>
      <c r="M326" s="29" t="e">
        <f t="shared" si="40"/>
        <v>#REF!</v>
      </c>
      <c r="N326" s="48"/>
    </row>
    <row r="327" spans="1:14" s="24" customFormat="1" ht="25.5">
      <c r="A327" s="78">
        <v>101</v>
      </c>
      <c r="B327" s="79">
        <v>106</v>
      </c>
      <c r="C327" s="80" t="s">
        <v>59</v>
      </c>
      <c r="D327" s="80"/>
      <c r="E327" s="81"/>
      <c r="F327" s="82"/>
      <c r="G327" s="13"/>
      <c r="H327" s="10"/>
      <c r="I327" s="7"/>
      <c r="J327" s="8"/>
      <c r="K327" s="9"/>
      <c r="L327" s="9"/>
      <c r="M327" s="11"/>
      <c r="N327" s="48"/>
    </row>
    <row r="328" spans="1:14" s="24" customFormat="1">
      <c r="A328" s="49">
        <v>106</v>
      </c>
      <c r="B328" s="50">
        <v>106</v>
      </c>
      <c r="C328" s="51" t="s">
        <v>44</v>
      </c>
      <c r="D328" s="51"/>
      <c r="E328" s="52" t="s">
        <v>33</v>
      </c>
      <c r="F328" s="53"/>
      <c r="G328" s="14" t="e">
        <f>#REF!+#REF!</f>
        <v>#REF!</v>
      </c>
      <c r="H328" s="12"/>
      <c r="I328" s="4"/>
      <c r="J328" s="5">
        <f t="shared" ref="J328:J335" si="41">H328+I328</f>
        <v>0</v>
      </c>
      <c r="K328" s="5"/>
      <c r="L328" s="5" t="e">
        <f>I328*G328</f>
        <v>#REF!</v>
      </c>
      <c r="M328" s="6" t="e">
        <f t="shared" ref="M328:M335" si="42">K328+L328</f>
        <v>#REF!</v>
      </c>
      <c r="N328" s="48"/>
    </row>
    <row r="329" spans="1:14" s="24" customFormat="1" ht="25.5">
      <c r="A329" s="54">
        <v>107</v>
      </c>
      <c r="B329" s="55"/>
      <c r="C329" s="83" t="s">
        <v>41</v>
      </c>
      <c r="D329" s="57" t="s">
        <v>57</v>
      </c>
      <c r="E329" s="30" t="s">
        <v>43</v>
      </c>
      <c r="F329" s="59">
        <f>1.21*1.6</f>
        <v>1.9359999999999999</v>
      </c>
      <c r="G329" s="25" t="e">
        <f>G328*0.08*F329</f>
        <v>#REF!</v>
      </c>
      <c r="H329" s="26"/>
      <c r="I329" s="27"/>
      <c r="J329" s="28">
        <f t="shared" si="41"/>
        <v>0</v>
      </c>
      <c r="K329" s="28" t="e">
        <f>H329*G329</f>
        <v>#REF!</v>
      </c>
      <c r="L329" s="28"/>
      <c r="M329" s="29" t="e">
        <f t="shared" si="42"/>
        <v>#REF!</v>
      </c>
      <c r="N329" s="48"/>
    </row>
    <row r="330" spans="1:14" s="24" customFormat="1" ht="25.5">
      <c r="A330" s="54">
        <v>108</v>
      </c>
      <c r="B330" s="55"/>
      <c r="C330" s="83" t="s">
        <v>42</v>
      </c>
      <c r="D330" s="57" t="s">
        <v>57</v>
      </c>
      <c r="E330" s="58" t="s">
        <v>43</v>
      </c>
      <c r="F330" s="59">
        <v>0.30399999999999999</v>
      </c>
      <c r="G330" s="25" t="e">
        <f>G328*0.08*F330</f>
        <v>#REF!</v>
      </c>
      <c r="H330" s="26"/>
      <c r="I330" s="27"/>
      <c r="J330" s="28">
        <f t="shared" si="41"/>
        <v>0</v>
      </c>
      <c r="K330" s="28" t="e">
        <f>H330*G330</f>
        <v>#REF!</v>
      </c>
      <c r="L330" s="28"/>
      <c r="M330" s="29" t="e">
        <f t="shared" si="42"/>
        <v>#REF!</v>
      </c>
      <c r="N330" s="48"/>
    </row>
    <row r="331" spans="1:14" s="24" customFormat="1" ht="25.5">
      <c r="A331" s="54">
        <v>109</v>
      </c>
      <c r="B331" s="55"/>
      <c r="C331" s="83" t="s">
        <v>62</v>
      </c>
      <c r="D331" s="57" t="s">
        <v>57</v>
      </c>
      <c r="E331" s="58" t="s">
        <v>37</v>
      </c>
      <c r="F331" s="59">
        <v>0.9</v>
      </c>
      <c r="G331" s="25" t="e">
        <f>G328*0.08*F331</f>
        <v>#REF!</v>
      </c>
      <c r="H331" s="26"/>
      <c r="I331" s="27"/>
      <c r="J331" s="28">
        <f t="shared" si="41"/>
        <v>0</v>
      </c>
      <c r="K331" s="28" t="e">
        <f>H331*G331</f>
        <v>#REF!</v>
      </c>
      <c r="L331" s="28"/>
      <c r="M331" s="29" t="e">
        <f t="shared" si="42"/>
        <v>#REF!</v>
      </c>
      <c r="N331" s="48"/>
    </row>
    <row r="332" spans="1:14" s="24" customFormat="1">
      <c r="A332" s="49">
        <v>106</v>
      </c>
      <c r="B332" s="50">
        <v>106</v>
      </c>
      <c r="C332" s="51" t="s">
        <v>86</v>
      </c>
      <c r="D332" s="51"/>
      <c r="E332" s="52" t="s">
        <v>33</v>
      </c>
      <c r="F332" s="53"/>
      <c r="G332" s="14" t="e">
        <f>#REF!</f>
        <v>#REF!</v>
      </c>
      <c r="H332" s="12"/>
      <c r="I332" s="4"/>
      <c r="J332" s="5">
        <f t="shared" si="41"/>
        <v>0</v>
      </c>
      <c r="K332" s="5"/>
      <c r="L332" s="5" t="e">
        <f>I332*G332</f>
        <v>#REF!</v>
      </c>
      <c r="M332" s="6" t="e">
        <f t="shared" si="42"/>
        <v>#REF!</v>
      </c>
      <c r="N332" s="48"/>
    </row>
    <row r="333" spans="1:14" s="24" customFormat="1" ht="25.5">
      <c r="A333" s="54">
        <v>107</v>
      </c>
      <c r="B333" s="55"/>
      <c r="C333" s="83" t="s">
        <v>41</v>
      </c>
      <c r="D333" s="57" t="s">
        <v>57</v>
      </c>
      <c r="E333" s="30" t="s">
        <v>43</v>
      </c>
      <c r="F333" s="59">
        <f>1.21*1.6</f>
        <v>1.9359999999999999</v>
      </c>
      <c r="G333" s="25" t="e">
        <f>G332*0.02*F333</f>
        <v>#REF!</v>
      </c>
      <c r="H333" s="26"/>
      <c r="I333" s="27"/>
      <c r="J333" s="28">
        <f t="shared" si="41"/>
        <v>0</v>
      </c>
      <c r="K333" s="28" t="e">
        <f>H333*G333</f>
        <v>#REF!</v>
      </c>
      <c r="L333" s="28"/>
      <c r="M333" s="29" t="e">
        <f t="shared" si="42"/>
        <v>#REF!</v>
      </c>
      <c r="N333" s="48"/>
    </row>
    <row r="334" spans="1:14" s="24" customFormat="1" ht="25.5">
      <c r="A334" s="54">
        <v>108</v>
      </c>
      <c r="B334" s="55"/>
      <c r="C334" s="83" t="s">
        <v>42</v>
      </c>
      <c r="D334" s="57" t="s">
        <v>57</v>
      </c>
      <c r="E334" s="58" t="s">
        <v>43</v>
      </c>
      <c r="F334" s="59">
        <v>0.30399999999999999</v>
      </c>
      <c r="G334" s="25" t="e">
        <f>G332*0.02*F334</f>
        <v>#REF!</v>
      </c>
      <c r="H334" s="26"/>
      <c r="I334" s="27"/>
      <c r="J334" s="28">
        <f t="shared" si="41"/>
        <v>0</v>
      </c>
      <c r="K334" s="28" t="e">
        <f>H334*G334</f>
        <v>#REF!</v>
      </c>
      <c r="L334" s="28"/>
      <c r="M334" s="29" t="e">
        <f t="shared" si="42"/>
        <v>#REF!</v>
      </c>
      <c r="N334" s="48"/>
    </row>
    <row r="335" spans="1:14" s="24" customFormat="1" ht="25.5">
      <c r="A335" s="54">
        <v>109</v>
      </c>
      <c r="B335" s="55"/>
      <c r="C335" s="83" t="s">
        <v>62</v>
      </c>
      <c r="D335" s="57" t="s">
        <v>57</v>
      </c>
      <c r="E335" s="58" t="s">
        <v>37</v>
      </c>
      <c r="F335" s="59">
        <v>0.9</v>
      </c>
      <c r="G335" s="25" t="e">
        <f>G332*0.02*F335</f>
        <v>#REF!</v>
      </c>
      <c r="H335" s="26"/>
      <c r="I335" s="27"/>
      <c r="J335" s="28">
        <f t="shared" si="41"/>
        <v>0</v>
      </c>
      <c r="K335" s="28" t="e">
        <f>H335*G335</f>
        <v>#REF!</v>
      </c>
      <c r="L335" s="28"/>
      <c r="M335" s="29" t="e">
        <f t="shared" si="42"/>
        <v>#REF!</v>
      </c>
      <c r="N335" s="48"/>
    </row>
    <row r="336" spans="1:14" s="24" customFormat="1" ht="25.5">
      <c r="A336" s="71"/>
      <c r="B336" s="72"/>
      <c r="C336" s="135" t="s">
        <v>87</v>
      </c>
      <c r="D336" s="73"/>
      <c r="E336" s="74"/>
      <c r="F336" s="75"/>
      <c r="G336" s="31"/>
      <c r="H336" s="32"/>
      <c r="I336" s="33"/>
      <c r="J336" s="34"/>
      <c r="K336" s="35"/>
      <c r="L336" s="35"/>
      <c r="M336" s="36"/>
    </row>
    <row r="337" spans="1:13" s="24" customFormat="1">
      <c r="A337" s="78">
        <v>1</v>
      </c>
      <c r="B337" s="79">
        <v>106</v>
      </c>
      <c r="C337" s="80" t="s">
        <v>47</v>
      </c>
      <c r="D337" s="80"/>
      <c r="E337" s="81"/>
      <c r="F337" s="82"/>
      <c r="G337" s="13"/>
      <c r="H337" s="10"/>
      <c r="I337" s="7"/>
      <c r="J337" s="8"/>
      <c r="K337" s="9"/>
      <c r="L337" s="9"/>
      <c r="M337" s="9"/>
    </row>
    <row r="338" spans="1:13" s="24" customFormat="1">
      <c r="A338" s="49">
        <v>2</v>
      </c>
      <c r="B338" s="50"/>
      <c r="C338" s="51" t="s">
        <v>53</v>
      </c>
      <c r="D338" s="51"/>
      <c r="E338" s="52" t="s">
        <v>33</v>
      </c>
      <c r="F338" s="53"/>
      <c r="G338" s="14" t="e">
        <f>#REF!</f>
        <v>#REF!</v>
      </c>
      <c r="H338" s="12"/>
      <c r="I338" s="4"/>
      <c r="J338" s="5">
        <f t="shared" ref="J338:J346" si="43">H338+I338</f>
        <v>0</v>
      </c>
      <c r="K338" s="5"/>
      <c r="L338" s="5" t="e">
        <f>I338*G338</f>
        <v>#REF!</v>
      </c>
      <c r="M338" s="6" t="e">
        <f t="shared" ref="M338:M346" si="44">K338+L338</f>
        <v>#REF!</v>
      </c>
    </row>
    <row r="339" spans="1:13" s="24" customFormat="1" ht="25.5">
      <c r="A339" s="54">
        <v>3</v>
      </c>
      <c r="B339" s="55"/>
      <c r="C339" s="83" t="s">
        <v>54</v>
      </c>
      <c r="D339" s="57" t="s">
        <v>57</v>
      </c>
      <c r="E339" s="58" t="s">
        <v>34</v>
      </c>
      <c r="F339" s="59">
        <v>0.1</v>
      </c>
      <c r="G339" s="15" t="e">
        <f>G338*F339</f>
        <v>#REF!</v>
      </c>
      <c r="H339" s="26"/>
      <c r="I339" s="27"/>
      <c r="J339" s="28">
        <f t="shared" si="43"/>
        <v>0</v>
      </c>
      <c r="K339" s="28" t="e">
        <f>H339*G339</f>
        <v>#REF!</v>
      </c>
      <c r="L339" s="28"/>
      <c r="M339" s="29" t="e">
        <f t="shared" si="44"/>
        <v>#REF!</v>
      </c>
    </row>
    <row r="340" spans="1:13" s="24" customFormat="1" ht="38.25">
      <c r="A340" s="49">
        <v>4</v>
      </c>
      <c r="B340" s="50"/>
      <c r="C340" s="51" t="s">
        <v>55</v>
      </c>
      <c r="D340" s="51"/>
      <c r="E340" s="52" t="s">
        <v>33</v>
      </c>
      <c r="F340" s="53"/>
      <c r="G340" s="14" t="e">
        <f>#REF!</f>
        <v>#REF!</v>
      </c>
      <c r="H340" s="12"/>
      <c r="I340" s="4"/>
      <c r="J340" s="5">
        <f t="shared" si="43"/>
        <v>0</v>
      </c>
      <c r="K340" s="5"/>
      <c r="L340" s="5" t="e">
        <f>I340*G340</f>
        <v>#REF!</v>
      </c>
      <c r="M340" s="6" t="e">
        <f t="shared" si="44"/>
        <v>#REF!</v>
      </c>
    </row>
    <row r="341" spans="1:13" s="24" customFormat="1" ht="25.5">
      <c r="A341" s="54">
        <v>5</v>
      </c>
      <c r="B341" s="55"/>
      <c r="C341" s="83" t="s">
        <v>56</v>
      </c>
      <c r="D341" s="57" t="s">
        <v>57</v>
      </c>
      <c r="E341" s="58" t="s">
        <v>37</v>
      </c>
      <c r="F341" s="59">
        <v>1.1000000000000001</v>
      </c>
      <c r="G341" s="15" t="e">
        <f>G340*F341</f>
        <v>#REF!</v>
      </c>
      <c r="H341" s="26"/>
      <c r="I341" s="27"/>
      <c r="J341" s="28">
        <f t="shared" si="43"/>
        <v>0</v>
      </c>
      <c r="K341" s="28" t="e">
        <f>H341*G341</f>
        <v>#REF!</v>
      </c>
      <c r="L341" s="28"/>
      <c r="M341" s="29" t="e">
        <f t="shared" si="44"/>
        <v>#REF!</v>
      </c>
    </row>
    <row r="342" spans="1:13" s="24" customFormat="1">
      <c r="A342" s="49">
        <v>6</v>
      </c>
      <c r="B342" s="50"/>
      <c r="C342" s="51" t="s">
        <v>38</v>
      </c>
      <c r="D342" s="51"/>
      <c r="E342" s="52" t="s">
        <v>33</v>
      </c>
      <c r="F342" s="53"/>
      <c r="G342" s="14" t="e">
        <f>#REF!+#REF!</f>
        <v>#REF!</v>
      </c>
      <c r="H342" s="12"/>
      <c r="I342" s="4"/>
      <c r="J342" s="5">
        <f t="shared" si="43"/>
        <v>0</v>
      </c>
      <c r="K342" s="5"/>
      <c r="L342" s="5" t="e">
        <f>I342*G342</f>
        <v>#REF!</v>
      </c>
      <c r="M342" s="6" t="e">
        <f t="shared" si="44"/>
        <v>#REF!</v>
      </c>
    </row>
    <row r="343" spans="1:13" s="24" customFormat="1" ht="25.5">
      <c r="A343" s="54">
        <v>7</v>
      </c>
      <c r="B343" s="55"/>
      <c r="C343" s="56" t="s">
        <v>41</v>
      </c>
      <c r="D343" s="57" t="s">
        <v>57</v>
      </c>
      <c r="E343" s="30" t="s">
        <v>43</v>
      </c>
      <c r="F343" s="59">
        <f>1.21*1.6</f>
        <v>1.9359999999999999</v>
      </c>
      <c r="G343" s="15" t="e">
        <f>G342*0.03*F343</f>
        <v>#REF!</v>
      </c>
      <c r="H343" s="26"/>
      <c r="I343" s="27"/>
      <c r="J343" s="28">
        <f t="shared" si="43"/>
        <v>0</v>
      </c>
      <c r="K343" s="28" t="e">
        <f>H343*G343</f>
        <v>#REF!</v>
      </c>
      <c r="L343" s="28"/>
      <c r="M343" s="29" t="e">
        <f t="shared" si="44"/>
        <v>#REF!</v>
      </c>
    </row>
    <row r="344" spans="1:13" s="24" customFormat="1" ht="25.5">
      <c r="A344" s="54">
        <v>8</v>
      </c>
      <c r="B344" s="55"/>
      <c r="C344" s="56" t="s">
        <v>42</v>
      </c>
      <c r="D344" s="57" t="s">
        <v>57</v>
      </c>
      <c r="E344" s="58" t="s">
        <v>43</v>
      </c>
      <c r="F344" s="59">
        <v>0.30399999999999999</v>
      </c>
      <c r="G344" s="15" t="e">
        <f>G342*0.03*F344</f>
        <v>#REF!</v>
      </c>
      <c r="H344" s="26"/>
      <c r="I344" s="27"/>
      <c r="J344" s="28">
        <f t="shared" si="43"/>
        <v>0</v>
      </c>
      <c r="K344" s="28" t="e">
        <f>H344*G344</f>
        <v>#REF!</v>
      </c>
      <c r="L344" s="28"/>
      <c r="M344" s="29" t="e">
        <f t="shared" si="44"/>
        <v>#REF!</v>
      </c>
    </row>
    <row r="345" spans="1:13" s="24" customFormat="1" ht="25.5">
      <c r="A345" s="54">
        <v>9</v>
      </c>
      <c r="B345" s="55"/>
      <c r="C345" s="56" t="s">
        <v>62</v>
      </c>
      <c r="D345" s="57" t="s">
        <v>57</v>
      </c>
      <c r="E345" s="58" t="s">
        <v>37</v>
      </c>
      <c r="F345" s="59">
        <v>0.9</v>
      </c>
      <c r="G345" s="15" t="e">
        <f>G342*0.03*F345</f>
        <v>#REF!</v>
      </c>
      <c r="H345" s="26"/>
      <c r="I345" s="27"/>
      <c r="J345" s="28">
        <f t="shared" si="43"/>
        <v>0</v>
      </c>
      <c r="K345" s="28" t="e">
        <f>H345*G345</f>
        <v>#REF!</v>
      </c>
      <c r="L345" s="28"/>
      <c r="M345" s="29" t="e">
        <f t="shared" si="44"/>
        <v>#REF!</v>
      </c>
    </row>
    <row r="346" spans="1:13" s="24" customFormat="1" ht="25.5">
      <c r="A346" s="54">
        <v>10</v>
      </c>
      <c r="B346" s="55"/>
      <c r="C346" s="56" t="s">
        <v>63</v>
      </c>
      <c r="D346" s="57" t="s">
        <v>57</v>
      </c>
      <c r="E346" s="58" t="s">
        <v>40</v>
      </c>
      <c r="F346" s="59">
        <v>1.1000000000000001</v>
      </c>
      <c r="G346" s="15" t="e">
        <f>#REF!*F346</f>
        <v>#REF!</v>
      </c>
      <c r="H346" s="26"/>
      <c r="I346" s="27"/>
      <c r="J346" s="28">
        <f t="shared" si="43"/>
        <v>0</v>
      </c>
      <c r="K346" s="28" t="e">
        <f>H346*G346</f>
        <v>#REF!</v>
      </c>
      <c r="L346" s="28"/>
      <c r="M346" s="29" t="e">
        <f t="shared" si="44"/>
        <v>#REF!</v>
      </c>
    </row>
    <row r="347" spans="1:13" s="24" customFormat="1">
      <c r="A347" s="78">
        <v>11</v>
      </c>
      <c r="B347" s="79">
        <v>106</v>
      </c>
      <c r="C347" s="134" t="s">
        <v>35</v>
      </c>
      <c r="D347" s="80"/>
      <c r="E347" s="81"/>
      <c r="F347" s="82"/>
      <c r="G347" s="13"/>
      <c r="H347" s="10"/>
      <c r="I347" s="7"/>
      <c r="J347" s="8"/>
      <c r="K347" s="9"/>
      <c r="L347" s="9"/>
      <c r="M347" s="11"/>
    </row>
    <row r="348" spans="1:13" s="24" customFormat="1">
      <c r="A348" s="49">
        <v>25</v>
      </c>
      <c r="B348" s="50"/>
      <c r="C348" s="51" t="s">
        <v>71</v>
      </c>
      <c r="D348" s="51"/>
      <c r="E348" s="52" t="s">
        <v>33</v>
      </c>
      <c r="F348" s="53"/>
      <c r="G348" s="14" t="e">
        <f>#REF!+#REF!+#REF!</f>
        <v>#REF!</v>
      </c>
      <c r="H348" s="12"/>
      <c r="I348" s="4"/>
      <c r="J348" s="5">
        <f t="shared" ref="J348:J363" si="45">H348+I348</f>
        <v>0</v>
      </c>
      <c r="K348" s="5"/>
      <c r="L348" s="5" t="e">
        <f>I348*G348</f>
        <v>#REF!</v>
      </c>
      <c r="M348" s="6" t="e">
        <f t="shared" ref="M348:M363" si="46">K348+L348</f>
        <v>#REF!</v>
      </c>
    </row>
    <row r="349" spans="1:13" s="24" customFormat="1" ht="25.5">
      <c r="A349" s="54">
        <v>26</v>
      </c>
      <c r="B349" s="55"/>
      <c r="C349" s="83" t="s">
        <v>66</v>
      </c>
      <c r="D349" s="57" t="s">
        <v>57</v>
      </c>
      <c r="E349" s="58" t="s">
        <v>36</v>
      </c>
      <c r="F349" s="86">
        <v>1.02</v>
      </c>
      <c r="G349" s="25" t="e">
        <f>G348*0.04*F349</f>
        <v>#REF!</v>
      </c>
      <c r="H349" s="26"/>
      <c r="I349" s="27"/>
      <c r="J349" s="28">
        <f t="shared" si="45"/>
        <v>0</v>
      </c>
      <c r="K349" s="28" t="e">
        <f>H349*G349</f>
        <v>#REF!</v>
      </c>
      <c r="L349" s="28"/>
      <c r="M349" s="29" t="e">
        <f t="shared" si="46"/>
        <v>#REF!</v>
      </c>
    </row>
    <row r="350" spans="1:13" s="24" customFormat="1">
      <c r="A350" s="49">
        <v>25</v>
      </c>
      <c r="B350" s="50"/>
      <c r="C350" s="51" t="s">
        <v>67</v>
      </c>
      <c r="D350" s="51"/>
      <c r="E350" s="52" t="s">
        <v>33</v>
      </c>
      <c r="F350" s="53"/>
      <c r="G350" s="14" t="e">
        <f>G348</f>
        <v>#REF!</v>
      </c>
      <c r="H350" s="12"/>
      <c r="I350" s="4"/>
      <c r="J350" s="5">
        <f t="shared" si="45"/>
        <v>0</v>
      </c>
      <c r="K350" s="5"/>
      <c r="L350" s="5" t="e">
        <f>I350*G350</f>
        <v>#REF!</v>
      </c>
      <c r="M350" s="6" t="e">
        <f t="shared" si="46"/>
        <v>#REF!</v>
      </c>
    </row>
    <row r="351" spans="1:13" s="24" customFormat="1" ht="25.5">
      <c r="A351" s="54">
        <v>26</v>
      </c>
      <c r="B351" s="55"/>
      <c r="C351" s="83" t="s">
        <v>68</v>
      </c>
      <c r="D351" s="57" t="s">
        <v>57</v>
      </c>
      <c r="E351" s="58" t="s">
        <v>33</v>
      </c>
      <c r="F351" s="86">
        <v>1.1499999999999999</v>
      </c>
      <c r="G351" s="25" t="e">
        <f>G350*F351</f>
        <v>#REF!</v>
      </c>
      <c r="H351" s="26"/>
      <c r="I351" s="27"/>
      <c r="J351" s="28">
        <f t="shared" si="45"/>
        <v>0</v>
      </c>
      <c r="K351" s="28" t="e">
        <f>H351*G351</f>
        <v>#REF!</v>
      </c>
      <c r="L351" s="28"/>
      <c r="M351" s="29" t="e">
        <f t="shared" si="46"/>
        <v>#REF!</v>
      </c>
    </row>
    <row r="352" spans="1:13" s="24" customFormat="1" ht="38.25">
      <c r="A352" s="49">
        <v>4</v>
      </c>
      <c r="B352" s="50"/>
      <c r="C352" s="51" t="s">
        <v>108</v>
      </c>
      <c r="D352" s="51"/>
      <c r="E352" s="52" t="s">
        <v>33</v>
      </c>
      <c r="F352" s="53"/>
      <c r="G352" s="14" t="e">
        <f>#REF!</f>
        <v>#REF!</v>
      </c>
      <c r="H352" s="12"/>
      <c r="I352" s="4"/>
      <c r="J352" s="5">
        <f t="shared" si="45"/>
        <v>0</v>
      </c>
      <c r="K352" s="5"/>
      <c r="L352" s="5" t="e">
        <f>I352*G352</f>
        <v>#REF!</v>
      </c>
      <c r="M352" s="6" t="e">
        <f t="shared" si="46"/>
        <v>#REF!</v>
      </c>
    </row>
    <row r="353" spans="1:13" s="24" customFormat="1" ht="25.5">
      <c r="A353" s="54">
        <v>5</v>
      </c>
      <c r="B353" s="55"/>
      <c r="C353" s="83" t="s">
        <v>56</v>
      </c>
      <c r="D353" s="57" t="s">
        <v>57</v>
      </c>
      <c r="E353" s="58" t="s">
        <v>37</v>
      </c>
      <c r="F353" s="59">
        <v>1.1000000000000001</v>
      </c>
      <c r="G353" s="15" t="e">
        <f>G352*2*F353</f>
        <v>#REF!</v>
      </c>
      <c r="H353" s="26"/>
      <c r="I353" s="27"/>
      <c r="J353" s="28">
        <f t="shared" si="45"/>
        <v>0</v>
      </c>
      <c r="K353" s="28" t="e">
        <f>H353*G353</f>
        <v>#REF!</v>
      </c>
      <c r="L353" s="28"/>
      <c r="M353" s="29" t="e">
        <f t="shared" si="46"/>
        <v>#REF!</v>
      </c>
    </row>
    <row r="354" spans="1:13" s="24" customFormat="1">
      <c r="A354" s="49">
        <v>14</v>
      </c>
      <c r="B354" s="50"/>
      <c r="C354" s="51" t="s">
        <v>38</v>
      </c>
      <c r="D354" s="51"/>
      <c r="E354" s="52" t="s">
        <v>33</v>
      </c>
      <c r="F354" s="53"/>
      <c r="G354" s="14" t="e">
        <f>#REF!</f>
        <v>#REF!</v>
      </c>
      <c r="H354" s="12"/>
      <c r="I354" s="4"/>
      <c r="J354" s="5">
        <f t="shared" si="45"/>
        <v>0</v>
      </c>
      <c r="K354" s="5"/>
      <c r="L354" s="5" t="e">
        <f>I354*G354</f>
        <v>#REF!</v>
      </c>
      <c r="M354" s="6" t="e">
        <f t="shared" si="46"/>
        <v>#REF!</v>
      </c>
    </row>
    <row r="355" spans="1:13" s="24" customFormat="1" ht="25.5">
      <c r="A355" s="54">
        <v>15</v>
      </c>
      <c r="B355" s="55"/>
      <c r="C355" s="83" t="s">
        <v>41</v>
      </c>
      <c r="D355" s="57" t="s">
        <v>57</v>
      </c>
      <c r="E355" s="30" t="s">
        <v>43</v>
      </c>
      <c r="F355" s="59">
        <f>1.21*1.6</f>
        <v>1.9359999999999999</v>
      </c>
      <c r="G355" s="25" t="e">
        <f>G354*0.03*F355</f>
        <v>#REF!</v>
      </c>
      <c r="H355" s="26"/>
      <c r="I355" s="27"/>
      <c r="J355" s="28">
        <f t="shared" si="45"/>
        <v>0</v>
      </c>
      <c r="K355" s="28" t="e">
        <f>H355*G355</f>
        <v>#REF!</v>
      </c>
      <c r="L355" s="28"/>
      <c r="M355" s="29" t="e">
        <f t="shared" si="46"/>
        <v>#REF!</v>
      </c>
    </row>
    <row r="356" spans="1:13" s="24" customFormat="1" ht="25.5">
      <c r="A356" s="54">
        <v>16</v>
      </c>
      <c r="B356" s="55"/>
      <c r="C356" s="83" t="s">
        <v>42</v>
      </c>
      <c r="D356" s="57" t="s">
        <v>57</v>
      </c>
      <c r="E356" s="58" t="s">
        <v>43</v>
      </c>
      <c r="F356" s="59">
        <v>0.30399999999999999</v>
      </c>
      <c r="G356" s="25" t="e">
        <f>G354*0.03*F356</f>
        <v>#REF!</v>
      </c>
      <c r="H356" s="26"/>
      <c r="I356" s="27"/>
      <c r="J356" s="28">
        <f t="shared" si="45"/>
        <v>0</v>
      </c>
      <c r="K356" s="28" t="e">
        <f>H356*G356</f>
        <v>#REF!</v>
      </c>
      <c r="L356" s="28"/>
      <c r="M356" s="29" t="e">
        <f t="shared" si="46"/>
        <v>#REF!</v>
      </c>
    </row>
    <row r="357" spans="1:13" s="24" customFormat="1" ht="25.5">
      <c r="A357" s="54">
        <v>17</v>
      </c>
      <c r="B357" s="55"/>
      <c r="C357" s="56" t="s">
        <v>62</v>
      </c>
      <c r="D357" s="57" t="s">
        <v>57</v>
      </c>
      <c r="E357" s="58" t="s">
        <v>37</v>
      </c>
      <c r="F357" s="59">
        <v>0.9</v>
      </c>
      <c r="G357" s="25" t="e">
        <f>G354*0.03*F357</f>
        <v>#REF!</v>
      </c>
      <c r="H357" s="26"/>
      <c r="I357" s="27"/>
      <c r="J357" s="28">
        <f t="shared" si="45"/>
        <v>0</v>
      </c>
      <c r="K357" s="28" t="e">
        <f>H357*G357</f>
        <v>#REF!</v>
      </c>
      <c r="L357" s="28"/>
      <c r="M357" s="29" t="e">
        <f t="shared" si="46"/>
        <v>#REF!</v>
      </c>
    </row>
    <row r="358" spans="1:13" s="24" customFormat="1" ht="25.5">
      <c r="A358" s="54">
        <v>18</v>
      </c>
      <c r="B358" s="55"/>
      <c r="C358" s="56" t="s">
        <v>63</v>
      </c>
      <c r="D358" s="57" t="s">
        <v>57</v>
      </c>
      <c r="E358" s="58" t="s">
        <v>40</v>
      </c>
      <c r="F358" s="59">
        <v>1.1000000000000001</v>
      </c>
      <c r="G358" s="25" t="e">
        <f>#REF!*F358</f>
        <v>#REF!</v>
      </c>
      <c r="H358" s="26"/>
      <c r="I358" s="27"/>
      <c r="J358" s="28">
        <f t="shared" si="45"/>
        <v>0</v>
      </c>
      <c r="K358" s="28" t="e">
        <f>H358*G358</f>
        <v>#REF!</v>
      </c>
      <c r="L358" s="28"/>
      <c r="M358" s="29" t="e">
        <f t="shared" si="46"/>
        <v>#REF!</v>
      </c>
    </row>
    <row r="359" spans="1:13" s="24" customFormat="1">
      <c r="A359" s="49">
        <v>19</v>
      </c>
      <c r="B359" s="50"/>
      <c r="C359" s="51" t="s">
        <v>70</v>
      </c>
      <c r="D359" s="51"/>
      <c r="E359" s="52" t="s">
        <v>33</v>
      </c>
      <c r="F359" s="53"/>
      <c r="G359" s="14" t="e">
        <f>#REF!+#REF!</f>
        <v>#REF!</v>
      </c>
      <c r="H359" s="12"/>
      <c r="I359" s="4"/>
      <c r="J359" s="5">
        <f t="shared" si="45"/>
        <v>0</v>
      </c>
      <c r="K359" s="5"/>
      <c r="L359" s="5" t="e">
        <f>I359*G359</f>
        <v>#REF!</v>
      </c>
      <c r="M359" s="6" t="e">
        <f t="shared" si="46"/>
        <v>#REF!</v>
      </c>
    </row>
    <row r="360" spans="1:13" s="24" customFormat="1" ht="25.5">
      <c r="A360" s="54">
        <v>20</v>
      </c>
      <c r="B360" s="55"/>
      <c r="C360" s="83" t="s">
        <v>41</v>
      </c>
      <c r="D360" s="57" t="s">
        <v>57</v>
      </c>
      <c r="E360" s="30" t="s">
        <v>43</v>
      </c>
      <c r="F360" s="59">
        <f>1.21*1.6</f>
        <v>1.9359999999999999</v>
      </c>
      <c r="G360" s="25" t="e">
        <f>G359*0.04*F360</f>
        <v>#REF!</v>
      </c>
      <c r="H360" s="26"/>
      <c r="I360" s="27"/>
      <c r="J360" s="28">
        <f t="shared" si="45"/>
        <v>0</v>
      </c>
      <c r="K360" s="28" t="e">
        <f>H360*G360</f>
        <v>#REF!</v>
      </c>
      <c r="L360" s="28"/>
      <c r="M360" s="29" t="e">
        <f t="shared" si="46"/>
        <v>#REF!</v>
      </c>
    </row>
    <row r="361" spans="1:13" s="24" customFormat="1" ht="25.5">
      <c r="A361" s="54">
        <v>21</v>
      </c>
      <c r="B361" s="55"/>
      <c r="C361" s="83" t="s">
        <v>42</v>
      </c>
      <c r="D361" s="57" t="s">
        <v>57</v>
      </c>
      <c r="E361" s="58" t="s">
        <v>43</v>
      </c>
      <c r="F361" s="59">
        <v>0.30399999999999999</v>
      </c>
      <c r="G361" s="25" t="e">
        <f>G359*0.04*F361</f>
        <v>#REF!</v>
      </c>
      <c r="H361" s="26"/>
      <c r="I361" s="27"/>
      <c r="J361" s="28">
        <f t="shared" si="45"/>
        <v>0</v>
      </c>
      <c r="K361" s="28" t="e">
        <f>H361*G361</f>
        <v>#REF!</v>
      </c>
      <c r="L361" s="28"/>
      <c r="M361" s="29" t="e">
        <f t="shared" si="46"/>
        <v>#REF!</v>
      </c>
    </row>
    <row r="362" spans="1:13" s="24" customFormat="1" ht="25.5">
      <c r="A362" s="54">
        <v>22</v>
      </c>
      <c r="B362" s="55"/>
      <c r="C362" s="56" t="s">
        <v>62</v>
      </c>
      <c r="D362" s="57" t="s">
        <v>57</v>
      </c>
      <c r="E362" s="58" t="s">
        <v>37</v>
      </c>
      <c r="F362" s="59">
        <v>0.9</v>
      </c>
      <c r="G362" s="25" t="e">
        <f>G359*0.04*F362</f>
        <v>#REF!</v>
      </c>
      <c r="H362" s="26"/>
      <c r="I362" s="27"/>
      <c r="J362" s="28">
        <f t="shared" si="45"/>
        <v>0</v>
      </c>
      <c r="K362" s="28" t="e">
        <f>H362*G362</f>
        <v>#REF!</v>
      </c>
      <c r="L362" s="28"/>
      <c r="M362" s="29" t="e">
        <f t="shared" si="46"/>
        <v>#REF!</v>
      </c>
    </row>
    <row r="363" spans="1:13" s="24" customFormat="1" ht="25.5">
      <c r="A363" s="54">
        <v>23</v>
      </c>
      <c r="B363" s="55"/>
      <c r="C363" s="56" t="s">
        <v>63</v>
      </c>
      <c r="D363" s="57" t="s">
        <v>57</v>
      </c>
      <c r="E363" s="58" t="s">
        <v>40</v>
      </c>
      <c r="F363" s="59">
        <v>1.1000000000000001</v>
      </c>
      <c r="G363" s="25" t="e">
        <f>#REF!*F363</f>
        <v>#REF!</v>
      </c>
      <c r="H363" s="26"/>
      <c r="I363" s="27"/>
      <c r="J363" s="28">
        <f t="shared" si="45"/>
        <v>0</v>
      </c>
      <c r="K363" s="28" t="e">
        <f>H363*G363</f>
        <v>#REF!</v>
      </c>
      <c r="L363" s="28"/>
      <c r="M363" s="29" t="e">
        <f t="shared" si="46"/>
        <v>#REF!</v>
      </c>
    </row>
    <row r="364" spans="1:13" s="24" customFormat="1" ht="25.5">
      <c r="A364" s="78">
        <v>24</v>
      </c>
      <c r="B364" s="79">
        <v>106</v>
      </c>
      <c r="C364" s="80" t="s">
        <v>58</v>
      </c>
      <c r="D364" s="80"/>
      <c r="E364" s="81"/>
      <c r="F364" s="82"/>
      <c r="G364" s="37"/>
      <c r="H364" s="10"/>
      <c r="I364" s="7"/>
      <c r="J364" s="8"/>
      <c r="K364" s="9"/>
      <c r="L364" s="9"/>
      <c r="M364" s="11"/>
    </row>
    <row r="365" spans="1:13" s="24" customFormat="1">
      <c r="A365" s="49">
        <v>25</v>
      </c>
      <c r="B365" s="50"/>
      <c r="C365" s="51" t="s">
        <v>65</v>
      </c>
      <c r="D365" s="51"/>
      <c r="E365" s="52" t="s">
        <v>33</v>
      </c>
      <c r="F365" s="53"/>
      <c r="G365" s="14" t="e">
        <f>#REF!</f>
        <v>#REF!</v>
      </c>
      <c r="H365" s="12"/>
      <c r="I365" s="4"/>
      <c r="J365" s="5">
        <f t="shared" ref="J365:J373" si="47">H365+I365</f>
        <v>0</v>
      </c>
      <c r="K365" s="5"/>
      <c r="L365" s="5" t="e">
        <f>I365*G365</f>
        <v>#REF!</v>
      </c>
      <c r="M365" s="6" t="e">
        <f t="shared" ref="M365:M373" si="48">K365+L365</f>
        <v>#REF!</v>
      </c>
    </row>
    <row r="366" spans="1:13" s="24" customFormat="1" ht="25.5">
      <c r="A366" s="54">
        <v>26</v>
      </c>
      <c r="B366" s="55"/>
      <c r="C366" s="83" t="s">
        <v>66</v>
      </c>
      <c r="D366" s="57" t="s">
        <v>57</v>
      </c>
      <c r="E366" s="58" t="s">
        <v>36</v>
      </c>
      <c r="F366" s="86">
        <v>1.02</v>
      </c>
      <c r="G366" s="25" t="e">
        <f>G365*0.08*F366</f>
        <v>#REF!</v>
      </c>
      <c r="H366" s="26"/>
      <c r="I366" s="27"/>
      <c r="J366" s="28">
        <f t="shared" si="47"/>
        <v>0</v>
      </c>
      <c r="K366" s="28" t="e">
        <f>H366*G366</f>
        <v>#REF!</v>
      </c>
      <c r="L366" s="28"/>
      <c r="M366" s="29" t="e">
        <f t="shared" si="48"/>
        <v>#REF!</v>
      </c>
    </row>
    <row r="367" spans="1:13" s="24" customFormat="1">
      <c r="A367" s="49">
        <v>25</v>
      </c>
      <c r="B367" s="50"/>
      <c r="C367" s="51" t="s">
        <v>67</v>
      </c>
      <c r="D367" s="51"/>
      <c r="E367" s="52" t="s">
        <v>33</v>
      </c>
      <c r="F367" s="53"/>
      <c r="G367" s="14" t="e">
        <f>G365</f>
        <v>#REF!</v>
      </c>
      <c r="H367" s="12"/>
      <c r="I367" s="4"/>
      <c r="J367" s="5">
        <f t="shared" si="47"/>
        <v>0</v>
      </c>
      <c r="K367" s="5"/>
      <c r="L367" s="5" t="e">
        <f>I367*G367</f>
        <v>#REF!</v>
      </c>
      <c r="M367" s="6" t="e">
        <f t="shared" si="48"/>
        <v>#REF!</v>
      </c>
    </row>
    <row r="368" spans="1:13" s="24" customFormat="1" ht="25.5">
      <c r="A368" s="54">
        <v>26</v>
      </c>
      <c r="B368" s="55"/>
      <c r="C368" s="83" t="s">
        <v>68</v>
      </c>
      <c r="D368" s="57" t="s">
        <v>57</v>
      </c>
      <c r="E368" s="58" t="s">
        <v>33</v>
      </c>
      <c r="F368" s="86">
        <v>1.1499999999999999</v>
      </c>
      <c r="G368" s="25" t="e">
        <f>G367*F368</f>
        <v>#REF!</v>
      </c>
      <c r="H368" s="26"/>
      <c r="I368" s="27"/>
      <c r="J368" s="28">
        <f t="shared" si="47"/>
        <v>0</v>
      </c>
      <c r="K368" s="28" t="e">
        <f>H368*G368</f>
        <v>#REF!</v>
      </c>
      <c r="L368" s="28"/>
      <c r="M368" s="29" t="e">
        <f t="shared" si="48"/>
        <v>#REF!</v>
      </c>
    </row>
    <row r="369" spans="1:13" s="24" customFormat="1">
      <c r="A369" s="49">
        <v>25</v>
      </c>
      <c r="B369" s="50"/>
      <c r="C369" s="51" t="s">
        <v>70</v>
      </c>
      <c r="D369" s="51"/>
      <c r="E369" s="52" t="s">
        <v>33</v>
      </c>
      <c r="F369" s="53"/>
      <c r="G369" s="14" t="e">
        <f>G365</f>
        <v>#REF!</v>
      </c>
      <c r="H369" s="12"/>
      <c r="I369" s="4"/>
      <c r="J369" s="5">
        <f t="shared" si="47"/>
        <v>0</v>
      </c>
      <c r="K369" s="5"/>
      <c r="L369" s="5" t="e">
        <f>I369*G369</f>
        <v>#REF!</v>
      </c>
      <c r="M369" s="6" t="e">
        <f t="shared" si="48"/>
        <v>#REF!</v>
      </c>
    </row>
    <row r="370" spans="1:13" s="24" customFormat="1" ht="25.5">
      <c r="A370" s="54">
        <v>26</v>
      </c>
      <c r="B370" s="55"/>
      <c r="C370" s="83" t="s">
        <v>41</v>
      </c>
      <c r="D370" s="57" t="s">
        <v>57</v>
      </c>
      <c r="E370" s="30" t="s">
        <v>43</v>
      </c>
      <c r="F370" s="59">
        <f>1.21*1.6</f>
        <v>1.9359999999999999</v>
      </c>
      <c r="G370" s="25" t="e">
        <f>G369*0.04*F370</f>
        <v>#REF!</v>
      </c>
      <c r="H370" s="26"/>
      <c r="I370" s="27"/>
      <c r="J370" s="28">
        <f t="shared" si="47"/>
        <v>0</v>
      </c>
      <c r="K370" s="28" t="e">
        <f>H370*G370</f>
        <v>#REF!</v>
      </c>
      <c r="L370" s="28"/>
      <c r="M370" s="29" t="e">
        <f t="shared" si="48"/>
        <v>#REF!</v>
      </c>
    </row>
    <row r="371" spans="1:13" s="24" customFormat="1" ht="25.5">
      <c r="A371" s="54">
        <v>27</v>
      </c>
      <c r="B371" s="55"/>
      <c r="C371" s="83" t="s">
        <v>42</v>
      </c>
      <c r="D371" s="57" t="s">
        <v>57</v>
      </c>
      <c r="E371" s="58" t="s">
        <v>43</v>
      </c>
      <c r="F371" s="59">
        <v>0.30399999999999999</v>
      </c>
      <c r="G371" s="25" t="e">
        <f>G369*0.04*F371</f>
        <v>#REF!</v>
      </c>
      <c r="H371" s="26"/>
      <c r="I371" s="27"/>
      <c r="J371" s="28">
        <f t="shared" si="47"/>
        <v>0</v>
      </c>
      <c r="K371" s="28" t="e">
        <f>H371*G371</f>
        <v>#REF!</v>
      </c>
      <c r="L371" s="28"/>
      <c r="M371" s="29" t="e">
        <f t="shared" si="48"/>
        <v>#REF!</v>
      </c>
    </row>
    <row r="372" spans="1:13" s="24" customFormat="1" ht="25.5">
      <c r="A372" s="54">
        <v>28</v>
      </c>
      <c r="B372" s="55"/>
      <c r="C372" s="56" t="s">
        <v>62</v>
      </c>
      <c r="D372" s="57" t="s">
        <v>57</v>
      </c>
      <c r="E372" s="58" t="s">
        <v>37</v>
      </c>
      <c r="F372" s="59">
        <v>0.9</v>
      </c>
      <c r="G372" s="25" t="e">
        <f>G369*0.04*F372</f>
        <v>#REF!</v>
      </c>
      <c r="H372" s="26"/>
      <c r="I372" s="27"/>
      <c r="J372" s="28">
        <f t="shared" si="47"/>
        <v>0</v>
      </c>
      <c r="K372" s="28" t="e">
        <f>H372*G372</f>
        <v>#REF!</v>
      </c>
      <c r="L372" s="28"/>
      <c r="M372" s="29" t="e">
        <f t="shared" si="48"/>
        <v>#REF!</v>
      </c>
    </row>
    <row r="373" spans="1:13" s="24" customFormat="1" ht="25.5">
      <c r="A373" s="54">
        <v>29</v>
      </c>
      <c r="B373" s="55"/>
      <c r="C373" s="56" t="s">
        <v>63</v>
      </c>
      <c r="D373" s="57" t="s">
        <v>57</v>
      </c>
      <c r="E373" s="58" t="s">
        <v>40</v>
      </c>
      <c r="F373" s="59">
        <v>1.1000000000000001</v>
      </c>
      <c r="G373" s="25" t="e">
        <f>#REF!*F373</f>
        <v>#REF!</v>
      </c>
      <c r="H373" s="26"/>
      <c r="I373" s="27"/>
      <c r="J373" s="28">
        <f t="shared" si="47"/>
        <v>0</v>
      </c>
      <c r="K373" s="28" t="e">
        <f>H373*G373</f>
        <v>#REF!</v>
      </c>
      <c r="L373" s="28"/>
      <c r="M373" s="29" t="e">
        <f t="shared" si="48"/>
        <v>#REF!</v>
      </c>
    </row>
    <row r="374" spans="1:13" s="24" customFormat="1">
      <c r="A374" s="78">
        <v>59</v>
      </c>
      <c r="B374" s="79">
        <v>106</v>
      </c>
      <c r="C374" s="80" t="s">
        <v>39</v>
      </c>
      <c r="D374" s="80"/>
      <c r="E374" s="81"/>
      <c r="F374" s="82"/>
      <c r="G374" s="13"/>
      <c r="H374" s="10"/>
      <c r="I374" s="7"/>
      <c r="J374" s="8"/>
      <c r="K374" s="9"/>
      <c r="L374" s="9"/>
      <c r="M374" s="11"/>
    </row>
    <row r="375" spans="1:13" s="24" customFormat="1">
      <c r="A375" s="49">
        <v>60</v>
      </c>
      <c r="B375" s="50"/>
      <c r="C375" s="51" t="s">
        <v>44</v>
      </c>
      <c r="D375" s="51"/>
      <c r="E375" s="52" t="s">
        <v>33</v>
      </c>
      <c r="F375" s="53"/>
      <c r="G375" s="14" t="e">
        <f>#REF!</f>
        <v>#REF!</v>
      </c>
      <c r="H375" s="12"/>
      <c r="I375" s="4"/>
      <c r="J375" s="5">
        <f>H375+I375</f>
        <v>0</v>
      </c>
      <c r="K375" s="5"/>
      <c r="L375" s="5" t="e">
        <f>I375*G375</f>
        <v>#REF!</v>
      </c>
      <c r="M375" s="6" t="e">
        <f>K375+L375</f>
        <v>#REF!</v>
      </c>
    </row>
    <row r="376" spans="1:13" s="24" customFormat="1" ht="25.5">
      <c r="A376" s="54">
        <v>61</v>
      </c>
      <c r="B376" s="55"/>
      <c r="C376" s="83" t="s">
        <v>41</v>
      </c>
      <c r="D376" s="57" t="s">
        <v>57</v>
      </c>
      <c r="E376" s="30" t="s">
        <v>43</v>
      </c>
      <c r="F376" s="59">
        <f>1.21*1.6</f>
        <v>1.9359999999999999</v>
      </c>
      <c r="G376" s="25" t="e">
        <f>G375*0.08*F376</f>
        <v>#REF!</v>
      </c>
      <c r="H376" s="26"/>
      <c r="I376" s="27"/>
      <c r="J376" s="28">
        <f>H376+I376</f>
        <v>0</v>
      </c>
      <c r="K376" s="28" t="e">
        <f>H376*G376</f>
        <v>#REF!</v>
      </c>
      <c r="L376" s="28"/>
      <c r="M376" s="29" t="e">
        <f>K376+L376</f>
        <v>#REF!</v>
      </c>
    </row>
    <row r="377" spans="1:13" s="24" customFormat="1" ht="25.5">
      <c r="A377" s="54">
        <v>62</v>
      </c>
      <c r="B377" s="55"/>
      <c r="C377" s="83" t="s">
        <v>42</v>
      </c>
      <c r="D377" s="57" t="s">
        <v>57</v>
      </c>
      <c r="E377" s="58" t="s">
        <v>43</v>
      </c>
      <c r="F377" s="59">
        <v>0.30399999999999999</v>
      </c>
      <c r="G377" s="25" t="e">
        <f>G375*0.08*F377</f>
        <v>#REF!</v>
      </c>
      <c r="H377" s="26"/>
      <c r="I377" s="27"/>
      <c r="J377" s="28">
        <f>H377+I377</f>
        <v>0</v>
      </c>
      <c r="K377" s="28" t="e">
        <f>H377*G377</f>
        <v>#REF!</v>
      </c>
      <c r="L377" s="28"/>
      <c r="M377" s="29" t="e">
        <f>K377+L377</f>
        <v>#REF!</v>
      </c>
    </row>
    <row r="378" spans="1:13" s="24" customFormat="1" ht="25.5">
      <c r="A378" s="54">
        <v>63</v>
      </c>
      <c r="B378" s="55"/>
      <c r="C378" s="56" t="s">
        <v>62</v>
      </c>
      <c r="D378" s="57" t="s">
        <v>57</v>
      </c>
      <c r="E378" s="58" t="s">
        <v>37</v>
      </c>
      <c r="F378" s="59">
        <v>0.9</v>
      </c>
      <c r="G378" s="25" t="e">
        <f>G375*0.08*F378</f>
        <v>#REF!</v>
      </c>
      <c r="H378" s="26"/>
      <c r="I378" s="27"/>
      <c r="J378" s="28">
        <f>H378+I378</f>
        <v>0</v>
      </c>
      <c r="K378" s="28" t="e">
        <f>H378*G378</f>
        <v>#REF!</v>
      </c>
      <c r="L378" s="28"/>
      <c r="M378" s="29" t="e">
        <f>K378+L378</f>
        <v>#REF!</v>
      </c>
    </row>
    <row r="379" spans="1:13" s="24" customFormat="1" ht="25.5">
      <c r="A379" s="54">
        <v>64</v>
      </c>
      <c r="B379" s="55"/>
      <c r="C379" s="56" t="s">
        <v>63</v>
      </c>
      <c r="D379" s="57" t="s">
        <v>57</v>
      </c>
      <c r="E379" s="58" t="s">
        <v>40</v>
      </c>
      <c r="F379" s="59">
        <v>1.1000000000000001</v>
      </c>
      <c r="G379" s="25" t="e">
        <f>#REF!*F379</f>
        <v>#REF!</v>
      </c>
      <c r="H379" s="26"/>
      <c r="I379" s="27"/>
      <c r="J379" s="28">
        <f>H379+I379</f>
        <v>0</v>
      </c>
      <c r="K379" s="28" t="e">
        <f>H379*G379</f>
        <v>#REF!</v>
      </c>
      <c r="L379" s="28"/>
      <c r="M379" s="29" t="e">
        <f>K379+L379</f>
        <v>#REF!</v>
      </c>
    </row>
    <row r="380" spans="1:13" s="24" customFormat="1" ht="25.5">
      <c r="A380" s="78">
        <v>65</v>
      </c>
      <c r="B380" s="79">
        <v>106</v>
      </c>
      <c r="C380" s="80" t="s">
        <v>45</v>
      </c>
      <c r="D380" s="80"/>
      <c r="E380" s="81"/>
      <c r="F380" s="82"/>
      <c r="G380" s="13"/>
      <c r="H380" s="10"/>
      <c r="I380" s="7"/>
      <c r="J380" s="8"/>
      <c r="K380" s="9"/>
      <c r="L380" s="9"/>
      <c r="M380" s="11"/>
    </row>
    <row r="381" spans="1:13" s="24" customFormat="1" ht="25.5">
      <c r="A381" s="49">
        <v>68</v>
      </c>
      <c r="B381" s="50"/>
      <c r="C381" s="51" t="s">
        <v>46</v>
      </c>
      <c r="D381" s="51"/>
      <c r="E381" s="52" t="s">
        <v>33</v>
      </c>
      <c r="F381" s="53"/>
      <c r="G381" s="14" t="e">
        <f>#REF!</f>
        <v>#REF!</v>
      </c>
      <c r="H381" s="12"/>
      <c r="I381" s="4"/>
      <c r="J381" s="5">
        <f t="shared" ref="J381:J392" si="49">H381+I381</f>
        <v>0</v>
      </c>
      <c r="K381" s="5"/>
      <c r="L381" s="5" t="e">
        <f>I381*G381</f>
        <v>#REF!</v>
      </c>
      <c r="M381" s="6" t="e">
        <f t="shared" ref="M381:M392" si="50">K381+L381</f>
        <v>#REF!</v>
      </c>
    </row>
    <row r="382" spans="1:13" s="24" customFormat="1" ht="25.5">
      <c r="A382" s="54">
        <v>69</v>
      </c>
      <c r="B382" s="55"/>
      <c r="C382" s="83" t="s">
        <v>64</v>
      </c>
      <c r="D382" s="57" t="s">
        <v>57</v>
      </c>
      <c r="E382" s="58" t="s">
        <v>33</v>
      </c>
      <c r="F382" s="59">
        <v>1.1499999999999999</v>
      </c>
      <c r="G382" s="25" t="e">
        <f>G381*F382</f>
        <v>#REF!</v>
      </c>
      <c r="H382" s="26"/>
      <c r="I382" s="27"/>
      <c r="J382" s="28">
        <f t="shared" si="49"/>
        <v>0</v>
      </c>
      <c r="K382" s="28" t="e">
        <f>H382*G382</f>
        <v>#REF!</v>
      </c>
      <c r="L382" s="28"/>
      <c r="M382" s="29" t="e">
        <f t="shared" si="50"/>
        <v>#REF!</v>
      </c>
    </row>
    <row r="383" spans="1:13" s="24" customFormat="1">
      <c r="A383" s="49">
        <v>70</v>
      </c>
      <c r="B383" s="50"/>
      <c r="C383" s="51" t="s">
        <v>48</v>
      </c>
      <c r="D383" s="51"/>
      <c r="E383" s="52" t="s">
        <v>33</v>
      </c>
      <c r="F383" s="53"/>
      <c r="G383" s="14" t="e">
        <f>#REF!</f>
        <v>#REF!</v>
      </c>
      <c r="H383" s="12"/>
      <c r="I383" s="4"/>
      <c r="J383" s="5">
        <f t="shared" si="49"/>
        <v>0</v>
      </c>
      <c r="K383" s="5"/>
      <c r="L383" s="5" t="e">
        <f>I383*G383</f>
        <v>#REF!</v>
      </c>
      <c r="M383" s="6" t="e">
        <f t="shared" si="50"/>
        <v>#REF!</v>
      </c>
    </row>
    <row r="384" spans="1:13" s="24" customFormat="1" ht="25.5">
      <c r="A384" s="54">
        <v>71</v>
      </c>
      <c r="B384" s="55"/>
      <c r="C384" s="83" t="s">
        <v>41</v>
      </c>
      <c r="D384" s="57" t="s">
        <v>57</v>
      </c>
      <c r="E384" s="30" t="s">
        <v>43</v>
      </c>
      <c r="F384" s="59">
        <f>1.21*1.6</f>
        <v>1.9359999999999999</v>
      </c>
      <c r="G384" s="25" t="e">
        <f>G383*0.06*F384</f>
        <v>#REF!</v>
      </c>
      <c r="H384" s="26"/>
      <c r="I384" s="27"/>
      <c r="J384" s="28">
        <f t="shared" si="49"/>
        <v>0</v>
      </c>
      <c r="K384" s="28" t="e">
        <f>H384*G384</f>
        <v>#REF!</v>
      </c>
      <c r="L384" s="28"/>
      <c r="M384" s="29" t="e">
        <f t="shared" si="50"/>
        <v>#REF!</v>
      </c>
    </row>
    <row r="385" spans="1:13" s="24" customFormat="1" ht="25.5">
      <c r="A385" s="54">
        <v>72</v>
      </c>
      <c r="B385" s="55"/>
      <c r="C385" s="83" t="s">
        <v>42</v>
      </c>
      <c r="D385" s="57" t="s">
        <v>57</v>
      </c>
      <c r="E385" s="58" t="s">
        <v>43</v>
      </c>
      <c r="F385" s="59">
        <v>0.30399999999999999</v>
      </c>
      <c r="G385" s="25" t="e">
        <f>G383*0.06*F385</f>
        <v>#REF!</v>
      </c>
      <c r="H385" s="26"/>
      <c r="I385" s="27"/>
      <c r="J385" s="28">
        <f t="shared" si="49"/>
        <v>0</v>
      </c>
      <c r="K385" s="28" t="e">
        <f>H385*G385</f>
        <v>#REF!</v>
      </c>
      <c r="L385" s="28"/>
      <c r="M385" s="29" t="e">
        <f t="shared" si="50"/>
        <v>#REF!</v>
      </c>
    </row>
    <row r="386" spans="1:13" s="24" customFormat="1" ht="25.5">
      <c r="A386" s="54">
        <v>73</v>
      </c>
      <c r="B386" s="55"/>
      <c r="C386" s="83" t="s">
        <v>62</v>
      </c>
      <c r="D386" s="57" t="s">
        <v>57</v>
      </c>
      <c r="E386" s="58" t="s">
        <v>37</v>
      </c>
      <c r="F386" s="59">
        <v>0.9</v>
      </c>
      <c r="G386" s="25" t="e">
        <f>G383*0.06*F386</f>
        <v>#REF!</v>
      </c>
      <c r="H386" s="26"/>
      <c r="I386" s="27"/>
      <c r="J386" s="28">
        <f t="shared" si="49"/>
        <v>0</v>
      </c>
      <c r="K386" s="28" t="e">
        <f>H386*G386</f>
        <v>#REF!</v>
      </c>
      <c r="L386" s="28"/>
      <c r="M386" s="29" t="e">
        <f t="shared" si="50"/>
        <v>#REF!</v>
      </c>
    </row>
    <row r="387" spans="1:13" s="24" customFormat="1" ht="25.5">
      <c r="A387" s="54">
        <v>74</v>
      </c>
      <c r="B387" s="55"/>
      <c r="C387" s="83" t="s">
        <v>63</v>
      </c>
      <c r="D387" s="57" t="s">
        <v>57</v>
      </c>
      <c r="E387" s="58" t="s">
        <v>40</v>
      </c>
      <c r="F387" s="59">
        <v>1.1000000000000001</v>
      </c>
      <c r="G387" s="25" t="e">
        <f>#REF!*F387</f>
        <v>#REF!</v>
      </c>
      <c r="H387" s="26"/>
      <c r="I387" s="27"/>
      <c r="J387" s="28">
        <f t="shared" si="49"/>
        <v>0</v>
      </c>
      <c r="K387" s="28" t="e">
        <f>H387*G387</f>
        <v>#REF!</v>
      </c>
      <c r="L387" s="28"/>
      <c r="M387" s="29" t="e">
        <f t="shared" si="50"/>
        <v>#REF!</v>
      </c>
    </row>
    <row r="388" spans="1:13" s="24" customFormat="1">
      <c r="A388" s="49">
        <v>75</v>
      </c>
      <c r="B388" s="50"/>
      <c r="C388" s="51" t="s">
        <v>44</v>
      </c>
      <c r="D388" s="51"/>
      <c r="E388" s="52" t="s">
        <v>33</v>
      </c>
      <c r="F388" s="53"/>
      <c r="G388" s="14" t="e">
        <f>G381</f>
        <v>#REF!</v>
      </c>
      <c r="H388" s="12"/>
      <c r="I388" s="4"/>
      <c r="J388" s="5">
        <f t="shared" si="49"/>
        <v>0</v>
      </c>
      <c r="K388" s="5"/>
      <c r="L388" s="5" t="e">
        <f>I388*G388</f>
        <v>#REF!</v>
      </c>
      <c r="M388" s="6" t="e">
        <f t="shared" si="50"/>
        <v>#REF!</v>
      </c>
    </row>
    <row r="389" spans="1:13" s="24" customFormat="1" ht="25.5">
      <c r="A389" s="54">
        <v>76</v>
      </c>
      <c r="B389" s="55"/>
      <c r="C389" s="83" t="s">
        <v>41</v>
      </c>
      <c r="D389" s="57" t="s">
        <v>57</v>
      </c>
      <c r="E389" s="30" t="s">
        <v>43</v>
      </c>
      <c r="F389" s="59">
        <f>1.21*1.6</f>
        <v>1.9359999999999999</v>
      </c>
      <c r="G389" s="25" t="e">
        <f>G388*0.08*F389</f>
        <v>#REF!</v>
      </c>
      <c r="H389" s="26"/>
      <c r="I389" s="27"/>
      <c r="J389" s="28">
        <f t="shared" si="49"/>
        <v>0</v>
      </c>
      <c r="K389" s="28" t="e">
        <f>H389*G389</f>
        <v>#REF!</v>
      </c>
      <c r="L389" s="28"/>
      <c r="M389" s="29" t="e">
        <f t="shared" si="50"/>
        <v>#REF!</v>
      </c>
    </row>
    <row r="390" spans="1:13" s="24" customFormat="1" ht="25.5">
      <c r="A390" s="54">
        <v>77</v>
      </c>
      <c r="B390" s="55"/>
      <c r="C390" s="83" t="s">
        <v>42</v>
      </c>
      <c r="D390" s="57" t="s">
        <v>57</v>
      </c>
      <c r="E390" s="58" t="s">
        <v>43</v>
      </c>
      <c r="F390" s="59">
        <v>0.30399999999999999</v>
      </c>
      <c r="G390" s="25" t="e">
        <f>G388*0.08*F390</f>
        <v>#REF!</v>
      </c>
      <c r="H390" s="26"/>
      <c r="I390" s="27"/>
      <c r="J390" s="28">
        <f t="shared" si="49"/>
        <v>0</v>
      </c>
      <c r="K390" s="28" t="e">
        <f>H390*G390</f>
        <v>#REF!</v>
      </c>
      <c r="L390" s="28"/>
      <c r="M390" s="29" t="e">
        <f t="shared" si="50"/>
        <v>#REF!</v>
      </c>
    </row>
    <row r="391" spans="1:13" s="24" customFormat="1" ht="25.5">
      <c r="A391" s="54">
        <v>78</v>
      </c>
      <c r="B391" s="55"/>
      <c r="C391" s="83" t="s">
        <v>62</v>
      </c>
      <c r="D391" s="57" t="s">
        <v>57</v>
      </c>
      <c r="E391" s="58" t="s">
        <v>37</v>
      </c>
      <c r="F391" s="59">
        <v>0.9</v>
      </c>
      <c r="G391" s="25" t="e">
        <f>G388*0.08*F391</f>
        <v>#REF!</v>
      </c>
      <c r="H391" s="26"/>
      <c r="I391" s="27"/>
      <c r="J391" s="28">
        <f t="shared" si="49"/>
        <v>0</v>
      </c>
      <c r="K391" s="28" t="e">
        <f>H391*G391</f>
        <v>#REF!</v>
      </c>
      <c r="L391" s="28"/>
      <c r="M391" s="29" t="e">
        <f t="shared" si="50"/>
        <v>#REF!</v>
      </c>
    </row>
    <row r="392" spans="1:13" s="24" customFormat="1" ht="25.5">
      <c r="A392" s="54">
        <v>79</v>
      </c>
      <c r="B392" s="55"/>
      <c r="C392" s="83" t="s">
        <v>63</v>
      </c>
      <c r="D392" s="57" t="s">
        <v>57</v>
      </c>
      <c r="E392" s="58" t="s">
        <v>40</v>
      </c>
      <c r="F392" s="59">
        <v>1.1000000000000001</v>
      </c>
      <c r="G392" s="25" t="e">
        <f>#REF!*F392</f>
        <v>#REF!</v>
      </c>
      <c r="H392" s="26"/>
      <c r="I392" s="27"/>
      <c r="J392" s="28">
        <f t="shared" si="49"/>
        <v>0</v>
      </c>
      <c r="K392" s="28" t="e">
        <f>H392*G392</f>
        <v>#REF!</v>
      </c>
      <c r="L392" s="28"/>
      <c r="M392" s="29" t="e">
        <f t="shared" si="50"/>
        <v>#REF!</v>
      </c>
    </row>
    <row r="393" spans="1:13" s="24" customFormat="1">
      <c r="A393" s="78">
        <v>80</v>
      </c>
      <c r="B393" s="79">
        <v>106</v>
      </c>
      <c r="C393" s="80" t="s">
        <v>88</v>
      </c>
      <c r="D393" s="80"/>
      <c r="E393" s="81"/>
      <c r="F393" s="82"/>
      <c r="G393" s="13"/>
      <c r="H393" s="10"/>
      <c r="I393" s="7"/>
      <c r="J393" s="8"/>
      <c r="K393" s="9"/>
      <c r="L393" s="9"/>
      <c r="M393" s="11"/>
    </row>
    <row r="394" spans="1:13" s="24" customFormat="1">
      <c r="A394" s="49">
        <v>81</v>
      </c>
      <c r="B394" s="50"/>
      <c r="C394" s="51" t="s">
        <v>44</v>
      </c>
      <c r="D394" s="51"/>
      <c r="E394" s="52" t="s">
        <v>33</v>
      </c>
      <c r="F394" s="53"/>
      <c r="G394" s="14" t="e">
        <f>#REF!</f>
        <v>#REF!</v>
      </c>
      <c r="H394" s="12"/>
      <c r="I394" s="4"/>
      <c r="J394" s="5">
        <f>H394+I394</f>
        <v>0</v>
      </c>
      <c r="K394" s="5"/>
      <c r="L394" s="5" t="e">
        <f>I394*G394</f>
        <v>#REF!</v>
      </c>
      <c r="M394" s="6" t="e">
        <f>K394+L394</f>
        <v>#REF!</v>
      </c>
    </row>
    <row r="395" spans="1:13" s="24" customFormat="1" ht="25.5">
      <c r="A395" s="54">
        <v>82</v>
      </c>
      <c r="B395" s="55"/>
      <c r="C395" s="83" t="s">
        <v>41</v>
      </c>
      <c r="D395" s="57" t="s">
        <v>57</v>
      </c>
      <c r="E395" s="30" t="s">
        <v>43</v>
      </c>
      <c r="F395" s="59">
        <f>1.21*1.6</f>
        <v>1.9359999999999999</v>
      </c>
      <c r="G395" s="25" t="e">
        <f>G394*0.08*F395</f>
        <v>#REF!</v>
      </c>
      <c r="H395" s="26"/>
      <c r="I395" s="27"/>
      <c r="J395" s="28">
        <f>H395+I395</f>
        <v>0</v>
      </c>
      <c r="K395" s="28" t="e">
        <f>H395*G395</f>
        <v>#REF!</v>
      </c>
      <c r="L395" s="28"/>
      <c r="M395" s="29" t="e">
        <f>K395+L395</f>
        <v>#REF!</v>
      </c>
    </row>
    <row r="396" spans="1:13" s="24" customFormat="1" ht="25.5">
      <c r="A396" s="54">
        <v>83</v>
      </c>
      <c r="B396" s="55"/>
      <c r="C396" s="83" t="s">
        <v>42</v>
      </c>
      <c r="D396" s="57" t="s">
        <v>57</v>
      </c>
      <c r="E396" s="58" t="s">
        <v>43</v>
      </c>
      <c r="F396" s="59">
        <v>0.30399999999999999</v>
      </c>
      <c r="G396" s="25" t="e">
        <f>G394*0.08*F396</f>
        <v>#REF!</v>
      </c>
      <c r="H396" s="26"/>
      <c r="I396" s="27"/>
      <c r="J396" s="28">
        <f>H396+I396</f>
        <v>0</v>
      </c>
      <c r="K396" s="28" t="e">
        <f>H396*G396</f>
        <v>#REF!</v>
      </c>
      <c r="L396" s="28"/>
      <c r="M396" s="29" t="e">
        <f>K396+L396</f>
        <v>#REF!</v>
      </c>
    </row>
    <row r="397" spans="1:13" s="24" customFormat="1" ht="25.5">
      <c r="A397" s="54">
        <v>84</v>
      </c>
      <c r="B397" s="55"/>
      <c r="C397" s="83" t="s">
        <v>62</v>
      </c>
      <c r="D397" s="57" t="s">
        <v>57</v>
      </c>
      <c r="E397" s="58" t="s">
        <v>37</v>
      </c>
      <c r="F397" s="59">
        <v>0.9</v>
      </c>
      <c r="G397" s="25" t="e">
        <f>G394*0.08*F397</f>
        <v>#REF!</v>
      </c>
      <c r="H397" s="26"/>
      <c r="I397" s="27"/>
      <c r="J397" s="28">
        <f>H397+I397</f>
        <v>0</v>
      </c>
      <c r="K397" s="28" t="e">
        <f>H397*G397</f>
        <v>#REF!</v>
      </c>
      <c r="L397" s="28"/>
      <c r="M397" s="29" t="e">
        <f>K397+L397</f>
        <v>#REF!</v>
      </c>
    </row>
    <row r="398" spans="1:13" s="24" customFormat="1" ht="25.5">
      <c r="A398" s="54">
        <v>85</v>
      </c>
      <c r="B398" s="55"/>
      <c r="C398" s="83" t="s">
        <v>63</v>
      </c>
      <c r="D398" s="57" t="s">
        <v>57</v>
      </c>
      <c r="E398" s="58" t="s">
        <v>40</v>
      </c>
      <c r="F398" s="59">
        <v>1.1000000000000001</v>
      </c>
      <c r="G398" s="25" t="e">
        <f>#REF!*F398</f>
        <v>#REF!</v>
      </c>
      <c r="H398" s="26"/>
      <c r="I398" s="27"/>
      <c r="J398" s="28">
        <f>H398+I398</f>
        <v>0</v>
      </c>
      <c r="K398" s="28" t="e">
        <f>H398*G398</f>
        <v>#REF!</v>
      </c>
      <c r="L398" s="28"/>
      <c r="M398" s="29" t="e">
        <f>K398+L398</f>
        <v>#REF!</v>
      </c>
    </row>
    <row r="399" spans="1:13" s="24" customFormat="1" ht="25.5">
      <c r="A399" s="78">
        <v>86</v>
      </c>
      <c r="B399" s="79">
        <v>106</v>
      </c>
      <c r="C399" s="80" t="s">
        <v>89</v>
      </c>
      <c r="D399" s="80"/>
      <c r="E399" s="81"/>
      <c r="F399" s="82"/>
      <c r="G399" s="37"/>
      <c r="H399" s="10"/>
      <c r="I399" s="7"/>
      <c r="J399" s="8"/>
      <c r="K399" s="9"/>
      <c r="L399" s="9"/>
      <c r="M399" s="11"/>
    </row>
    <row r="400" spans="1:13" s="24" customFormat="1" ht="25.5">
      <c r="A400" s="49">
        <v>89</v>
      </c>
      <c r="B400" s="50"/>
      <c r="C400" s="51" t="s">
        <v>46</v>
      </c>
      <c r="D400" s="51"/>
      <c r="E400" s="52" t="s">
        <v>33</v>
      </c>
      <c r="F400" s="53"/>
      <c r="G400" s="14" t="e">
        <f>#REF!</f>
        <v>#REF!</v>
      </c>
      <c r="H400" s="12"/>
      <c r="I400" s="4"/>
      <c r="J400" s="5">
        <f t="shared" ref="J400:J411" si="51">H400+I400</f>
        <v>0</v>
      </c>
      <c r="K400" s="5"/>
      <c r="L400" s="5" t="e">
        <f>I400*G400</f>
        <v>#REF!</v>
      </c>
      <c r="M400" s="6" t="e">
        <f t="shared" ref="M400:M411" si="52">K400+L400</f>
        <v>#REF!</v>
      </c>
    </row>
    <row r="401" spans="1:13" s="24" customFormat="1" ht="25.5">
      <c r="A401" s="54">
        <v>90</v>
      </c>
      <c r="B401" s="55"/>
      <c r="C401" s="83" t="s">
        <v>64</v>
      </c>
      <c r="D401" s="57" t="s">
        <v>57</v>
      </c>
      <c r="E401" s="58" t="s">
        <v>33</v>
      </c>
      <c r="F401" s="59">
        <v>1.1499999999999999</v>
      </c>
      <c r="G401" s="25" t="e">
        <f>G400*F401</f>
        <v>#REF!</v>
      </c>
      <c r="H401" s="26"/>
      <c r="I401" s="27"/>
      <c r="J401" s="28">
        <f t="shared" si="51"/>
        <v>0</v>
      </c>
      <c r="K401" s="28" t="e">
        <f>H401*G401</f>
        <v>#REF!</v>
      </c>
      <c r="L401" s="28"/>
      <c r="M401" s="29" t="e">
        <f t="shared" si="52"/>
        <v>#REF!</v>
      </c>
    </row>
    <row r="402" spans="1:13" s="24" customFormat="1">
      <c r="A402" s="49">
        <v>91</v>
      </c>
      <c r="B402" s="50"/>
      <c r="C402" s="51" t="s">
        <v>48</v>
      </c>
      <c r="D402" s="51"/>
      <c r="E402" s="52" t="s">
        <v>33</v>
      </c>
      <c r="F402" s="53"/>
      <c r="G402" s="14" t="e">
        <f>#REF!</f>
        <v>#REF!</v>
      </c>
      <c r="H402" s="12"/>
      <c r="I402" s="4"/>
      <c r="J402" s="5">
        <f t="shared" si="51"/>
        <v>0</v>
      </c>
      <c r="K402" s="5"/>
      <c r="L402" s="5" t="e">
        <f>I402*G402</f>
        <v>#REF!</v>
      </c>
      <c r="M402" s="6" t="e">
        <f t="shared" si="52"/>
        <v>#REF!</v>
      </c>
    </row>
    <row r="403" spans="1:13" s="24" customFormat="1" ht="25.5">
      <c r="A403" s="54">
        <v>92</v>
      </c>
      <c r="B403" s="55"/>
      <c r="C403" s="83" t="s">
        <v>41</v>
      </c>
      <c r="D403" s="57" t="s">
        <v>57</v>
      </c>
      <c r="E403" s="30" t="s">
        <v>43</v>
      </c>
      <c r="F403" s="59">
        <f>1.21*1.6</f>
        <v>1.9359999999999999</v>
      </c>
      <c r="G403" s="25" t="e">
        <f>G402*0.06*F403</f>
        <v>#REF!</v>
      </c>
      <c r="H403" s="26"/>
      <c r="I403" s="27"/>
      <c r="J403" s="28">
        <f t="shared" si="51"/>
        <v>0</v>
      </c>
      <c r="K403" s="28" t="e">
        <f>H403*G403</f>
        <v>#REF!</v>
      </c>
      <c r="L403" s="28"/>
      <c r="M403" s="29" t="e">
        <f t="shared" si="52"/>
        <v>#REF!</v>
      </c>
    </row>
    <row r="404" spans="1:13" s="24" customFormat="1" ht="25.5">
      <c r="A404" s="54">
        <v>93</v>
      </c>
      <c r="B404" s="55"/>
      <c r="C404" s="83" t="s">
        <v>42</v>
      </c>
      <c r="D404" s="57" t="s">
        <v>57</v>
      </c>
      <c r="E404" s="58" t="s">
        <v>43</v>
      </c>
      <c r="F404" s="59">
        <v>0.30399999999999999</v>
      </c>
      <c r="G404" s="25" t="e">
        <f>G402*0.06*F404</f>
        <v>#REF!</v>
      </c>
      <c r="H404" s="26"/>
      <c r="I404" s="27"/>
      <c r="J404" s="28">
        <f t="shared" si="51"/>
        <v>0</v>
      </c>
      <c r="K404" s="28" t="e">
        <f>H404*G404</f>
        <v>#REF!</v>
      </c>
      <c r="L404" s="28"/>
      <c r="M404" s="29" t="e">
        <f t="shared" si="52"/>
        <v>#REF!</v>
      </c>
    </row>
    <row r="405" spans="1:13" s="24" customFormat="1" ht="25.5">
      <c r="A405" s="54">
        <v>94</v>
      </c>
      <c r="B405" s="55"/>
      <c r="C405" s="83" t="s">
        <v>62</v>
      </c>
      <c r="D405" s="57" t="s">
        <v>57</v>
      </c>
      <c r="E405" s="58" t="s">
        <v>37</v>
      </c>
      <c r="F405" s="59">
        <v>0.9</v>
      </c>
      <c r="G405" s="25" t="e">
        <f>G402*0.06*F405</f>
        <v>#REF!</v>
      </c>
      <c r="H405" s="26"/>
      <c r="I405" s="27"/>
      <c r="J405" s="28">
        <f t="shared" si="51"/>
        <v>0</v>
      </c>
      <c r="K405" s="28" t="e">
        <f>H405*G405</f>
        <v>#REF!</v>
      </c>
      <c r="L405" s="28"/>
      <c r="M405" s="29" t="e">
        <f t="shared" si="52"/>
        <v>#REF!</v>
      </c>
    </row>
    <row r="406" spans="1:13" s="24" customFormat="1" ht="25.5">
      <c r="A406" s="54">
        <v>95</v>
      </c>
      <c r="B406" s="55"/>
      <c r="C406" s="83" t="s">
        <v>63</v>
      </c>
      <c r="D406" s="57" t="s">
        <v>57</v>
      </c>
      <c r="E406" s="58" t="s">
        <v>40</v>
      </c>
      <c r="F406" s="59">
        <v>1.1000000000000001</v>
      </c>
      <c r="G406" s="25" t="e">
        <f>#REF!*F406</f>
        <v>#REF!</v>
      </c>
      <c r="H406" s="26"/>
      <c r="I406" s="27"/>
      <c r="J406" s="28">
        <f t="shared" si="51"/>
        <v>0</v>
      </c>
      <c r="K406" s="28" t="e">
        <f>H406*G406</f>
        <v>#REF!</v>
      </c>
      <c r="L406" s="28"/>
      <c r="M406" s="29" t="e">
        <f t="shared" si="52"/>
        <v>#REF!</v>
      </c>
    </row>
    <row r="407" spans="1:13" s="24" customFormat="1">
      <c r="A407" s="49">
        <v>96</v>
      </c>
      <c r="B407" s="50"/>
      <c r="C407" s="51" t="s">
        <v>44</v>
      </c>
      <c r="D407" s="51"/>
      <c r="E407" s="52" t="s">
        <v>33</v>
      </c>
      <c r="F407" s="53"/>
      <c r="G407" s="14" t="e">
        <f>G400</f>
        <v>#REF!</v>
      </c>
      <c r="H407" s="12"/>
      <c r="I407" s="4"/>
      <c r="J407" s="5">
        <f t="shared" si="51"/>
        <v>0</v>
      </c>
      <c r="K407" s="5"/>
      <c r="L407" s="5" t="e">
        <f>I407*G407</f>
        <v>#REF!</v>
      </c>
      <c r="M407" s="6" t="e">
        <f t="shared" si="52"/>
        <v>#REF!</v>
      </c>
    </row>
    <row r="408" spans="1:13" s="24" customFormat="1" ht="25.5">
      <c r="A408" s="54">
        <v>97</v>
      </c>
      <c r="B408" s="55"/>
      <c r="C408" s="83" t="s">
        <v>41</v>
      </c>
      <c r="D408" s="57" t="s">
        <v>57</v>
      </c>
      <c r="E408" s="30" t="s">
        <v>43</v>
      </c>
      <c r="F408" s="59">
        <f>1.21*1.6</f>
        <v>1.9359999999999999</v>
      </c>
      <c r="G408" s="25" t="e">
        <f>G407*0.08*F408</f>
        <v>#REF!</v>
      </c>
      <c r="H408" s="26"/>
      <c r="I408" s="27"/>
      <c r="J408" s="28">
        <f t="shared" si="51"/>
        <v>0</v>
      </c>
      <c r="K408" s="28" t="e">
        <f>H408*G408</f>
        <v>#REF!</v>
      </c>
      <c r="L408" s="28"/>
      <c r="M408" s="29" t="e">
        <f t="shared" si="52"/>
        <v>#REF!</v>
      </c>
    </row>
    <row r="409" spans="1:13" s="24" customFormat="1" ht="25.5">
      <c r="A409" s="54">
        <v>98</v>
      </c>
      <c r="B409" s="55"/>
      <c r="C409" s="83" t="s">
        <v>42</v>
      </c>
      <c r="D409" s="57" t="s">
        <v>57</v>
      </c>
      <c r="E409" s="58" t="s">
        <v>43</v>
      </c>
      <c r="F409" s="59">
        <v>0.30399999999999999</v>
      </c>
      <c r="G409" s="25" t="e">
        <f>G407*0.08*F409</f>
        <v>#REF!</v>
      </c>
      <c r="H409" s="26"/>
      <c r="I409" s="27"/>
      <c r="J409" s="28">
        <f t="shared" si="51"/>
        <v>0</v>
      </c>
      <c r="K409" s="28" t="e">
        <f>H409*G409</f>
        <v>#REF!</v>
      </c>
      <c r="L409" s="28"/>
      <c r="M409" s="29" t="e">
        <f t="shared" si="52"/>
        <v>#REF!</v>
      </c>
    </row>
    <row r="410" spans="1:13" s="24" customFormat="1" ht="25.5">
      <c r="A410" s="54">
        <v>99</v>
      </c>
      <c r="B410" s="55"/>
      <c r="C410" s="83" t="s">
        <v>62</v>
      </c>
      <c r="D410" s="57" t="s">
        <v>57</v>
      </c>
      <c r="E410" s="58" t="s">
        <v>37</v>
      </c>
      <c r="F410" s="59">
        <v>0.9</v>
      </c>
      <c r="G410" s="25" t="e">
        <f>G407*0.08*F410</f>
        <v>#REF!</v>
      </c>
      <c r="H410" s="26"/>
      <c r="I410" s="27"/>
      <c r="J410" s="28">
        <f t="shared" si="51"/>
        <v>0</v>
      </c>
      <c r="K410" s="28" t="e">
        <f>H410*G410</f>
        <v>#REF!</v>
      </c>
      <c r="L410" s="28"/>
      <c r="M410" s="29" t="e">
        <f t="shared" si="52"/>
        <v>#REF!</v>
      </c>
    </row>
    <row r="411" spans="1:13" s="24" customFormat="1" ht="25.5">
      <c r="A411" s="54">
        <v>100</v>
      </c>
      <c r="B411" s="55"/>
      <c r="C411" s="83" t="s">
        <v>63</v>
      </c>
      <c r="D411" s="57" t="s">
        <v>57</v>
      </c>
      <c r="E411" s="58" t="s">
        <v>40</v>
      </c>
      <c r="F411" s="59">
        <v>1.1000000000000001</v>
      </c>
      <c r="G411" s="25" t="e">
        <f>#REF!*F411</f>
        <v>#REF!</v>
      </c>
      <c r="H411" s="26"/>
      <c r="I411" s="27"/>
      <c r="J411" s="28">
        <f t="shared" si="51"/>
        <v>0</v>
      </c>
      <c r="K411" s="28" t="e">
        <f>H411*G411</f>
        <v>#REF!</v>
      </c>
      <c r="L411" s="28"/>
      <c r="M411" s="29" t="e">
        <f t="shared" si="52"/>
        <v>#REF!</v>
      </c>
    </row>
    <row r="412" spans="1:13" s="24" customFormat="1" ht="24.75" customHeight="1">
      <c r="A412" s="78">
        <v>80</v>
      </c>
      <c r="B412" s="79">
        <v>106</v>
      </c>
      <c r="C412" s="134" t="s">
        <v>90</v>
      </c>
      <c r="D412" s="80"/>
      <c r="E412" s="81"/>
      <c r="F412" s="82"/>
      <c r="G412" s="13"/>
      <c r="H412" s="10"/>
      <c r="I412" s="7"/>
      <c r="J412" s="8"/>
      <c r="K412" s="9"/>
      <c r="L412" s="9"/>
      <c r="M412" s="11"/>
    </row>
    <row r="413" spans="1:13" s="24" customFormat="1">
      <c r="A413" s="49">
        <v>81</v>
      </c>
      <c r="B413" s="50"/>
      <c r="C413" s="51" t="s">
        <v>44</v>
      </c>
      <c r="D413" s="51"/>
      <c r="E413" s="52" t="s">
        <v>33</v>
      </c>
      <c r="F413" s="53"/>
      <c r="G413" s="14" t="e">
        <f>#REF!*4</f>
        <v>#REF!</v>
      </c>
      <c r="H413" s="12"/>
      <c r="I413" s="4"/>
      <c r="J413" s="5">
        <f>H413+I413</f>
        <v>0</v>
      </c>
      <c r="K413" s="5"/>
      <c r="L413" s="5" t="e">
        <f>I413*G413</f>
        <v>#REF!</v>
      </c>
      <c r="M413" s="6" t="e">
        <f>K413+L413</f>
        <v>#REF!</v>
      </c>
    </row>
    <row r="414" spans="1:13" s="24" customFormat="1" ht="25.5">
      <c r="A414" s="54">
        <v>82</v>
      </c>
      <c r="B414" s="55"/>
      <c r="C414" s="83" t="s">
        <v>41</v>
      </c>
      <c r="D414" s="57" t="s">
        <v>57</v>
      </c>
      <c r="E414" s="30" t="s">
        <v>43</v>
      </c>
      <c r="F414" s="59">
        <f>1.21*1.6</f>
        <v>1.9359999999999999</v>
      </c>
      <c r="G414" s="25" t="e">
        <f>G413*0.08*F414</f>
        <v>#REF!</v>
      </c>
      <c r="H414" s="26"/>
      <c r="I414" s="27"/>
      <c r="J414" s="28">
        <f>H414+I414</f>
        <v>0</v>
      </c>
      <c r="K414" s="28" t="e">
        <f>H414*G414</f>
        <v>#REF!</v>
      </c>
      <c r="L414" s="28"/>
      <c r="M414" s="29" t="e">
        <f>K414+L414</f>
        <v>#REF!</v>
      </c>
    </row>
    <row r="415" spans="1:13" s="24" customFormat="1" ht="25.5">
      <c r="A415" s="54">
        <v>83</v>
      </c>
      <c r="B415" s="55"/>
      <c r="C415" s="83" t="s">
        <v>42</v>
      </c>
      <c r="D415" s="57" t="s">
        <v>57</v>
      </c>
      <c r="E415" s="58" t="s">
        <v>43</v>
      </c>
      <c r="F415" s="59">
        <v>0.30399999999999999</v>
      </c>
      <c r="G415" s="25" t="e">
        <f>G413*0.08*F415</f>
        <v>#REF!</v>
      </c>
      <c r="H415" s="26"/>
      <c r="I415" s="27"/>
      <c r="J415" s="28">
        <f>H415+I415</f>
        <v>0</v>
      </c>
      <c r="K415" s="28" t="e">
        <f>H415*G415</f>
        <v>#REF!</v>
      </c>
      <c r="L415" s="28"/>
      <c r="M415" s="29" t="e">
        <f>K415+L415</f>
        <v>#REF!</v>
      </c>
    </row>
    <row r="416" spans="1:13" s="24" customFormat="1" ht="25.5">
      <c r="A416" s="54">
        <v>84</v>
      </c>
      <c r="B416" s="55"/>
      <c r="C416" s="83" t="s">
        <v>62</v>
      </c>
      <c r="D416" s="57" t="s">
        <v>57</v>
      </c>
      <c r="E416" s="58" t="s">
        <v>37</v>
      </c>
      <c r="F416" s="59">
        <v>0.9</v>
      </c>
      <c r="G416" s="25" t="e">
        <f>G413*0.08*F416</f>
        <v>#REF!</v>
      </c>
      <c r="H416" s="26"/>
      <c r="I416" s="27"/>
      <c r="J416" s="28">
        <f>H416+I416</f>
        <v>0</v>
      </c>
      <c r="K416" s="28" t="e">
        <f>H416*G416</f>
        <v>#REF!</v>
      </c>
      <c r="L416" s="28"/>
      <c r="M416" s="29" t="e">
        <f>K416+L416</f>
        <v>#REF!</v>
      </c>
    </row>
    <row r="417" spans="1:13" s="24" customFormat="1" ht="25.5">
      <c r="A417" s="54">
        <v>85</v>
      </c>
      <c r="B417" s="55"/>
      <c r="C417" s="83" t="s">
        <v>63</v>
      </c>
      <c r="D417" s="57" t="s">
        <v>57</v>
      </c>
      <c r="E417" s="58" t="s">
        <v>40</v>
      </c>
      <c r="F417" s="59">
        <v>1.1000000000000001</v>
      </c>
      <c r="G417" s="25" t="e">
        <f>#REF!*4*F417</f>
        <v>#REF!</v>
      </c>
      <c r="H417" s="26"/>
      <c r="I417" s="27"/>
      <c r="J417" s="28">
        <f>H417+I417</f>
        <v>0</v>
      </c>
      <c r="K417" s="28" t="e">
        <f>H417*G417</f>
        <v>#REF!</v>
      </c>
      <c r="L417" s="28"/>
      <c r="M417" s="29" t="e">
        <f>K417+L417</f>
        <v>#REF!</v>
      </c>
    </row>
    <row r="418" spans="1:13" s="24" customFormat="1" ht="25.5">
      <c r="A418" s="78">
        <v>86</v>
      </c>
      <c r="B418" s="79">
        <v>106</v>
      </c>
      <c r="C418" s="80" t="s">
        <v>91</v>
      </c>
      <c r="D418" s="80"/>
      <c r="E418" s="81"/>
      <c r="F418" s="82"/>
      <c r="G418" s="13"/>
      <c r="H418" s="10"/>
      <c r="I418" s="7"/>
      <c r="J418" s="8"/>
      <c r="K418" s="9"/>
      <c r="L418" s="9"/>
      <c r="M418" s="11"/>
    </row>
    <row r="419" spans="1:13" s="24" customFormat="1" ht="25.5">
      <c r="A419" s="49">
        <v>89</v>
      </c>
      <c r="B419" s="50"/>
      <c r="C419" s="51" t="s">
        <v>46</v>
      </c>
      <c r="D419" s="51"/>
      <c r="E419" s="52" t="s">
        <v>33</v>
      </c>
      <c r="F419" s="53"/>
      <c r="G419" s="14" t="e">
        <f>#REF!*4</f>
        <v>#REF!</v>
      </c>
      <c r="H419" s="12"/>
      <c r="I419" s="4"/>
      <c r="J419" s="5">
        <f t="shared" ref="J419:J430" si="53">H419+I419</f>
        <v>0</v>
      </c>
      <c r="K419" s="5"/>
      <c r="L419" s="5" t="e">
        <f>I419*G419</f>
        <v>#REF!</v>
      </c>
      <c r="M419" s="6" t="e">
        <f t="shared" ref="M419:M430" si="54">K419+L419</f>
        <v>#REF!</v>
      </c>
    </row>
    <row r="420" spans="1:13" s="24" customFormat="1" ht="25.5">
      <c r="A420" s="54">
        <v>90</v>
      </c>
      <c r="B420" s="55"/>
      <c r="C420" s="83" t="s">
        <v>64</v>
      </c>
      <c r="D420" s="57" t="s">
        <v>57</v>
      </c>
      <c r="E420" s="58" t="s">
        <v>33</v>
      </c>
      <c r="F420" s="59">
        <v>1.1499999999999999</v>
      </c>
      <c r="G420" s="25" t="e">
        <f>G419*F420</f>
        <v>#REF!</v>
      </c>
      <c r="H420" s="26"/>
      <c r="I420" s="27"/>
      <c r="J420" s="28">
        <f t="shared" si="53"/>
        <v>0</v>
      </c>
      <c r="K420" s="28" t="e">
        <f>H420*G420</f>
        <v>#REF!</v>
      </c>
      <c r="L420" s="28"/>
      <c r="M420" s="29" t="e">
        <f t="shared" si="54"/>
        <v>#REF!</v>
      </c>
    </row>
    <row r="421" spans="1:13" s="24" customFormat="1">
      <c r="A421" s="49">
        <v>91</v>
      </c>
      <c r="B421" s="50"/>
      <c r="C421" s="51" t="s">
        <v>48</v>
      </c>
      <c r="D421" s="51"/>
      <c r="E421" s="52" t="s">
        <v>33</v>
      </c>
      <c r="F421" s="53"/>
      <c r="G421" s="14" t="e">
        <f>#REF!*4</f>
        <v>#REF!</v>
      </c>
      <c r="H421" s="12"/>
      <c r="I421" s="4"/>
      <c r="J421" s="5">
        <f t="shared" si="53"/>
        <v>0</v>
      </c>
      <c r="K421" s="5"/>
      <c r="L421" s="5" t="e">
        <f>I421*G421</f>
        <v>#REF!</v>
      </c>
      <c r="M421" s="6" t="e">
        <f t="shared" si="54"/>
        <v>#REF!</v>
      </c>
    </row>
    <row r="422" spans="1:13" s="24" customFormat="1" ht="25.5">
      <c r="A422" s="54">
        <v>92</v>
      </c>
      <c r="B422" s="55"/>
      <c r="C422" s="83" t="s">
        <v>41</v>
      </c>
      <c r="D422" s="57" t="s">
        <v>57</v>
      </c>
      <c r="E422" s="30" t="s">
        <v>43</v>
      </c>
      <c r="F422" s="59">
        <f>1.21*1.6</f>
        <v>1.9359999999999999</v>
      </c>
      <c r="G422" s="25" t="e">
        <f>G421*0.06*F422</f>
        <v>#REF!</v>
      </c>
      <c r="H422" s="26"/>
      <c r="I422" s="27"/>
      <c r="J422" s="28">
        <f t="shared" si="53"/>
        <v>0</v>
      </c>
      <c r="K422" s="28" t="e">
        <f>H422*G422</f>
        <v>#REF!</v>
      </c>
      <c r="L422" s="28"/>
      <c r="M422" s="29" t="e">
        <f t="shared" si="54"/>
        <v>#REF!</v>
      </c>
    </row>
    <row r="423" spans="1:13" s="24" customFormat="1" ht="25.5">
      <c r="A423" s="54">
        <v>93</v>
      </c>
      <c r="B423" s="55"/>
      <c r="C423" s="83" t="s">
        <v>42</v>
      </c>
      <c r="D423" s="57" t="s">
        <v>57</v>
      </c>
      <c r="E423" s="58" t="s">
        <v>43</v>
      </c>
      <c r="F423" s="59">
        <v>0.30399999999999999</v>
      </c>
      <c r="G423" s="25" t="e">
        <f>G421*0.06*F423</f>
        <v>#REF!</v>
      </c>
      <c r="H423" s="26"/>
      <c r="I423" s="27"/>
      <c r="J423" s="28">
        <f t="shared" si="53"/>
        <v>0</v>
      </c>
      <c r="K423" s="28" t="e">
        <f>H423*G423</f>
        <v>#REF!</v>
      </c>
      <c r="L423" s="28"/>
      <c r="M423" s="29" t="e">
        <f t="shared" si="54"/>
        <v>#REF!</v>
      </c>
    </row>
    <row r="424" spans="1:13" s="24" customFormat="1" ht="25.5">
      <c r="A424" s="54">
        <v>94</v>
      </c>
      <c r="B424" s="55"/>
      <c r="C424" s="83" t="s">
        <v>62</v>
      </c>
      <c r="D424" s="57" t="s">
        <v>57</v>
      </c>
      <c r="E424" s="58" t="s">
        <v>37</v>
      </c>
      <c r="F424" s="59">
        <v>0.9</v>
      </c>
      <c r="G424" s="25" t="e">
        <f>G421*0.06*F424</f>
        <v>#REF!</v>
      </c>
      <c r="H424" s="26"/>
      <c r="I424" s="27"/>
      <c r="J424" s="28">
        <f t="shared" si="53"/>
        <v>0</v>
      </c>
      <c r="K424" s="28" t="e">
        <f>H424*G424</f>
        <v>#REF!</v>
      </c>
      <c r="L424" s="28"/>
      <c r="M424" s="29" t="e">
        <f t="shared" si="54"/>
        <v>#REF!</v>
      </c>
    </row>
    <row r="425" spans="1:13" s="24" customFormat="1" ht="25.5">
      <c r="A425" s="54">
        <v>95</v>
      </c>
      <c r="B425" s="55"/>
      <c r="C425" s="83" t="s">
        <v>63</v>
      </c>
      <c r="D425" s="57" t="s">
        <v>57</v>
      </c>
      <c r="E425" s="58" t="s">
        <v>40</v>
      </c>
      <c r="F425" s="59">
        <v>1.1000000000000001</v>
      </c>
      <c r="G425" s="25" t="e">
        <f>#REF!*4*F425</f>
        <v>#REF!</v>
      </c>
      <c r="H425" s="26"/>
      <c r="I425" s="27"/>
      <c r="J425" s="28">
        <f t="shared" si="53"/>
        <v>0</v>
      </c>
      <c r="K425" s="28" t="e">
        <f>H425*G425</f>
        <v>#REF!</v>
      </c>
      <c r="L425" s="28"/>
      <c r="M425" s="29" t="e">
        <f t="shared" si="54"/>
        <v>#REF!</v>
      </c>
    </row>
    <row r="426" spans="1:13" s="24" customFormat="1">
      <c r="A426" s="49">
        <v>96</v>
      </c>
      <c r="B426" s="50"/>
      <c r="C426" s="51" t="s">
        <v>44</v>
      </c>
      <c r="D426" s="51"/>
      <c r="E426" s="52" t="s">
        <v>33</v>
      </c>
      <c r="F426" s="53"/>
      <c r="G426" s="14" t="e">
        <f>G419</f>
        <v>#REF!</v>
      </c>
      <c r="H426" s="12"/>
      <c r="I426" s="4"/>
      <c r="J426" s="5">
        <f t="shared" si="53"/>
        <v>0</v>
      </c>
      <c r="K426" s="5"/>
      <c r="L426" s="5" t="e">
        <f>I426*G426</f>
        <v>#REF!</v>
      </c>
      <c r="M426" s="6" t="e">
        <f t="shared" si="54"/>
        <v>#REF!</v>
      </c>
    </row>
    <row r="427" spans="1:13" s="24" customFormat="1" ht="25.5">
      <c r="A427" s="54">
        <v>97</v>
      </c>
      <c r="B427" s="55"/>
      <c r="C427" s="83" t="s">
        <v>41</v>
      </c>
      <c r="D427" s="57" t="s">
        <v>57</v>
      </c>
      <c r="E427" s="30" t="s">
        <v>43</v>
      </c>
      <c r="F427" s="59">
        <f>1.21*1.6</f>
        <v>1.9359999999999999</v>
      </c>
      <c r="G427" s="25" t="e">
        <f>G426*0.08*F427</f>
        <v>#REF!</v>
      </c>
      <c r="H427" s="26"/>
      <c r="I427" s="27"/>
      <c r="J427" s="28">
        <f t="shared" si="53"/>
        <v>0</v>
      </c>
      <c r="K427" s="28" t="e">
        <f>H427*G427</f>
        <v>#REF!</v>
      </c>
      <c r="L427" s="28"/>
      <c r="M427" s="29" t="e">
        <f t="shared" si="54"/>
        <v>#REF!</v>
      </c>
    </row>
    <row r="428" spans="1:13" s="24" customFormat="1" ht="25.5">
      <c r="A428" s="54">
        <v>98</v>
      </c>
      <c r="B428" s="55"/>
      <c r="C428" s="83" t="s">
        <v>42</v>
      </c>
      <c r="D428" s="57" t="s">
        <v>57</v>
      </c>
      <c r="E428" s="58" t="s">
        <v>43</v>
      </c>
      <c r="F428" s="59">
        <v>0.30399999999999999</v>
      </c>
      <c r="G428" s="25" t="e">
        <f>G426*0.08*F428</f>
        <v>#REF!</v>
      </c>
      <c r="H428" s="26"/>
      <c r="I428" s="27"/>
      <c r="J428" s="28">
        <f t="shared" si="53"/>
        <v>0</v>
      </c>
      <c r="K428" s="28" t="e">
        <f>H428*G428</f>
        <v>#REF!</v>
      </c>
      <c r="L428" s="28"/>
      <c r="M428" s="29" t="e">
        <f t="shared" si="54"/>
        <v>#REF!</v>
      </c>
    </row>
    <row r="429" spans="1:13" s="24" customFormat="1" ht="25.5">
      <c r="A429" s="54">
        <v>99</v>
      </c>
      <c r="B429" s="55"/>
      <c r="C429" s="83" t="s">
        <v>62</v>
      </c>
      <c r="D429" s="57" t="s">
        <v>57</v>
      </c>
      <c r="E429" s="58" t="s">
        <v>37</v>
      </c>
      <c r="F429" s="59">
        <v>0.9</v>
      </c>
      <c r="G429" s="25" t="e">
        <f>G426*0.08*F429</f>
        <v>#REF!</v>
      </c>
      <c r="H429" s="26"/>
      <c r="I429" s="27"/>
      <c r="J429" s="28">
        <f t="shared" si="53"/>
        <v>0</v>
      </c>
      <c r="K429" s="28" t="e">
        <f>H429*G429</f>
        <v>#REF!</v>
      </c>
      <c r="L429" s="28"/>
      <c r="M429" s="29" t="e">
        <f t="shared" si="54"/>
        <v>#REF!</v>
      </c>
    </row>
    <row r="430" spans="1:13" s="24" customFormat="1" ht="25.5">
      <c r="A430" s="54">
        <v>100</v>
      </c>
      <c r="B430" s="55"/>
      <c r="C430" s="83" t="s">
        <v>63</v>
      </c>
      <c r="D430" s="57" t="s">
        <v>57</v>
      </c>
      <c r="E430" s="58" t="s">
        <v>40</v>
      </c>
      <c r="F430" s="59">
        <v>1.1000000000000001</v>
      </c>
      <c r="G430" s="25" t="e">
        <f>#REF!*4*F430</f>
        <v>#REF!</v>
      </c>
      <c r="H430" s="26"/>
      <c r="I430" s="27"/>
      <c r="J430" s="28">
        <f t="shared" si="53"/>
        <v>0</v>
      </c>
      <c r="K430" s="28" t="e">
        <f>H430*G430</f>
        <v>#REF!</v>
      </c>
      <c r="L430" s="28"/>
      <c r="M430" s="29" t="e">
        <f t="shared" si="54"/>
        <v>#REF!</v>
      </c>
    </row>
    <row r="431" spans="1:13" s="24" customFormat="1" ht="25.5">
      <c r="A431" s="78">
        <v>80</v>
      </c>
      <c r="B431" s="79">
        <v>106</v>
      </c>
      <c r="C431" s="134" t="s">
        <v>92</v>
      </c>
      <c r="D431" s="80"/>
      <c r="E431" s="81"/>
      <c r="F431" s="82"/>
      <c r="G431" s="13"/>
      <c r="H431" s="10"/>
      <c r="I431" s="7"/>
      <c r="J431" s="8"/>
      <c r="K431" s="9"/>
      <c r="L431" s="9"/>
      <c r="M431" s="11"/>
    </row>
    <row r="432" spans="1:13" s="24" customFormat="1">
      <c r="A432" s="49">
        <v>81</v>
      </c>
      <c r="B432" s="50"/>
      <c r="C432" s="51" t="s">
        <v>44</v>
      </c>
      <c r="D432" s="51"/>
      <c r="E432" s="52" t="s">
        <v>33</v>
      </c>
      <c r="F432" s="53"/>
      <c r="G432" s="14" t="e">
        <f>#REF!*3</f>
        <v>#REF!</v>
      </c>
      <c r="H432" s="12"/>
      <c r="I432" s="4"/>
      <c r="J432" s="5">
        <f>H432+I432</f>
        <v>0</v>
      </c>
      <c r="K432" s="5"/>
      <c r="L432" s="5" t="e">
        <f>I432*G432</f>
        <v>#REF!</v>
      </c>
      <c r="M432" s="6" t="e">
        <f>K432+L432</f>
        <v>#REF!</v>
      </c>
    </row>
    <row r="433" spans="1:13" s="24" customFormat="1" ht="25.5">
      <c r="A433" s="54">
        <v>82</v>
      </c>
      <c r="B433" s="55"/>
      <c r="C433" s="83" t="s">
        <v>41</v>
      </c>
      <c r="D433" s="57" t="s">
        <v>57</v>
      </c>
      <c r="E433" s="30" t="s">
        <v>43</v>
      </c>
      <c r="F433" s="59">
        <f>1.21*1.6</f>
        <v>1.9359999999999999</v>
      </c>
      <c r="G433" s="25" t="e">
        <f>G432*0.08*F433</f>
        <v>#REF!</v>
      </c>
      <c r="H433" s="26"/>
      <c r="I433" s="27"/>
      <c r="J433" s="28">
        <f>H433+I433</f>
        <v>0</v>
      </c>
      <c r="K433" s="28" t="e">
        <f>H433*G433</f>
        <v>#REF!</v>
      </c>
      <c r="L433" s="28"/>
      <c r="M433" s="29" t="e">
        <f>K433+L433</f>
        <v>#REF!</v>
      </c>
    </row>
    <row r="434" spans="1:13" s="24" customFormat="1" ht="25.5">
      <c r="A434" s="54">
        <v>83</v>
      </c>
      <c r="B434" s="55"/>
      <c r="C434" s="83" t="s">
        <v>42</v>
      </c>
      <c r="D434" s="57" t="s">
        <v>57</v>
      </c>
      <c r="E434" s="58" t="s">
        <v>43</v>
      </c>
      <c r="F434" s="59">
        <v>0.30399999999999999</v>
      </c>
      <c r="G434" s="25" t="e">
        <f>G432*0.08*F434</f>
        <v>#REF!</v>
      </c>
      <c r="H434" s="26"/>
      <c r="I434" s="27"/>
      <c r="J434" s="28">
        <f>H434+I434</f>
        <v>0</v>
      </c>
      <c r="K434" s="28" t="e">
        <f>H434*G434</f>
        <v>#REF!</v>
      </c>
      <c r="L434" s="28"/>
      <c r="M434" s="29" t="e">
        <f>K434+L434</f>
        <v>#REF!</v>
      </c>
    </row>
    <row r="435" spans="1:13" s="24" customFormat="1" ht="25.5">
      <c r="A435" s="54">
        <v>84</v>
      </c>
      <c r="B435" s="55"/>
      <c r="C435" s="83" t="s">
        <v>62</v>
      </c>
      <c r="D435" s="57" t="s">
        <v>57</v>
      </c>
      <c r="E435" s="58" t="s">
        <v>37</v>
      </c>
      <c r="F435" s="59">
        <v>0.9</v>
      </c>
      <c r="G435" s="25" t="e">
        <f>G432*0.08*F435</f>
        <v>#REF!</v>
      </c>
      <c r="H435" s="26"/>
      <c r="I435" s="27"/>
      <c r="J435" s="28">
        <f>H435+I435</f>
        <v>0</v>
      </c>
      <c r="K435" s="28" t="e">
        <f>H435*G435</f>
        <v>#REF!</v>
      </c>
      <c r="L435" s="28"/>
      <c r="M435" s="29" t="e">
        <f>K435+L435</f>
        <v>#REF!</v>
      </c>
    </row>
    <row r="436" spans="1:13" s="24" customFormat="1" ht="25.5">
      <c r="A436" s="54">
        <v>85</v>
      </c>
      <c r="B436" s="55"/>
      <c r="C436" s="83" t="s">
        <v>63</v>
      </c>
      <c r="D436" s="57" t="s">
        <v>57</v>
      </c>
      <c r="E436" s="58" t="s">
        <v>40</v>
      </c>
      <c r="F436" s="59">
        <v>1.1000000000000001</v>
      </c>
      <c r="G436" s="25" t="e">
        <f>#REF!*3*F436</f>
        <v>#REF!</v>
      </c>
      <c r="H436" s="26"/>
      <c r="I436" s="27"/>
      <c r="J436" s="28">
        <f>H436+I436</f>
        <v>0</v>
      </c>
      <c r="K436" s="28" t="e">
        <f>H436*G436</f>
        <v>#REF!</v>
      </c>
      <c r="L436" s="28"/>
      <c r="M436" s="29" t="e">
        <f>K436+L436</f>
        <v>#REF!</v>
      </c>
    </row>
    <row r="437" spans="1:13" s="24" customFormat="1" ht="25.5">
      <c r="A437" s="78">
        <v>86</v>
      </c>
      <c r="B437" s="79">
        <v>106</v>
      </c>
      <c r="C437" s="80" t="s">
        <v>93</v>
      </c>
      <c r="D437" s="80"/>
      <c r="E437" s="81"/>
      <c r="F437" s="82"/>
      <c r="G437" s="13"/>
      <c r="H437" s="10"/>
      <c r="I437" s="7"/>
      <c r="J437" s="8"/>
      <c r="K437" s="9"/>
      <c r="L437" s="9"/>
      <c r="M437" s="11"/>
    </row>
    <row r="438" spans="1:13" s="24" customFormat="1" ht="25.5">
      <c r="A438" s="49">
        <v>89</v>
      </c>
      <c r="B438" s="50"/>
      <c r="C438" s="51" t="s">
        <v>46</v>
      </c>
      <c r="D438" s="51"/>
      <c r="E438" s="52" t="s">
        <v>33</v>
      </c>
      <c r="F438" s="53"/>
      <c r="G438" s="14" t="e">
        <f>#REF!*3</f>
        <v>#REF!</v>
      </c>
      <c r="H438" s="12"/>
      <c r="I438" s="4"/>
      <c r="J438" s="5">
        <f t="shared" ref="J438:J449" si="55">H438+I438</f>
        <v>0</v>
      </c>
      <c r="K438" s="5"/>
      <c r="L438" s="5" t="e">
        <f>I438*G438</f>
        <v>#REF!</v>
      </c>
      <c r="M438" s="6" t="e">
        <f t="shared" ref="M438:M449" si="56">K438+L438</f>
        <v>#REF!</v>
      </c>
    </row>
    <row r="439" spans="1:13" s="24" customFormat="1" ht="25.5">
      <c r="A439" s="54">
        <v>90</v>
      </c>
      <c r="B439" s="55"/>
      <c r="C439" s="83" t="s">
        <v>64</v>
      </c>
      <c r="D439" s="57" t="s">
        <v>57</v>
      </c>
      <c r="E439" s="58" t="s">
        <v>33</v>
      </c>
      <c r="F439" s="59">
        <v>1.1499999999999999</v>
      </c>
      <c r="G439" s="25" t="e">
        <f>G438*F439</f>
        <v>#REF!</v>
      </c>
      <c r="H439" s="26"/>
      <c r="I439" s="27"/>
      <c r="J439" s="28">
        <f t="shared" si="55"/>
        <v>0</v>
      </c>
      <c r="K439" s="28" t="e">
        <f>H439*G439</f>
        <v>#REF!</v>
      </c>
      <c r="L439" s="28"/>
      <c r="M439" s="29" t="e">
        <f t="shared" si="56"/>
        <v>#REF!</v>
      </c>
    </row>
    <row r="440" spans="1:13" s="24" customFormat="1">
      <c r="A440" s="49">
        <v>91</v>
      </c>
      <c r="B440" s="50"/>
      <c r="C440" s="51" t="s">
        <v>48</v>
      </c>
      <c r="D440" s="51"/>
      <c r="E440" s="52" t="s">
        <v>33</v>
      </c>
      <c r="F440" s="53"/>
      <c r="G440" s="14" t="e">
        <f>#REF!*3</f>
        <v>#REF!</v>
      </c>
      <c r="H440" s="12"/>
      <c r="I440" s="4"/>
      <c r="J440" s="5">
        <f t="shared" si="55"/>
        <v>0</v>
      </c>
      <c r="K440" s="5"/>
      <c r="L440" s="5" t="e">
        <f>I440*G440</f>
        <v>#REF!</v>
      </c>
      <c r="M440" s="6" t="e">
        <f t="shared" si="56"/>
        <v>#REF!</v>
      </c>
    </row>
    <row r="441" spans="1:13" s="24" customFormat="1" ht="25.5">
      <c r="A441" s="54">
        <v>92</v>
      </c>
      <c r="B441" s="55"/>
      <c r="C441" s="83" t="s">
        <v>41</v>
      </c>
      <c r="D441" s="57" t="s">
        <v>57</v>
      </c>
      <c r="E441" s="30" t="s">
        <v>43</v>
      </c>
      <c r="F441" s="59">
        <f>1.21*1.6</f>
        <v>1.9359999999999999</v>
      </c>
      <c r="G441" s="25" t="e">
        <f>G440*0.06*F441</f>
        <v>#REF!</v>
      </c>
      <c r="H441" s="26"/>
      <c r="I441" s="27"/>
      <c r="J441" s="28">
        <f t="shared" si="55"/>
        <v>0</v>
      </c>
      <c r="K441" s="28" t="e">
        <f>H441*G441</f>
        <v>#REF!</v>
      </c>
      <c r="L441" s="28"/>
      <c r="M441" s="29" t="e">
        <f t="shared" si="56"/>
        <v>#REF!</v>
      </c>
    </row>
    <row r="442" spans="1:13" s="24" customFormat="1" ht="25.5">
      <c r="A442" s="54">
        <v>93</v>
      </c>
      <c r="B442" s="55"/>
      <c r="C442" s="83" t="s">
        <v>42</v>
      </c>
      <c r="D442" s="57" t="s">
        <v>57</v>
      </c>
      <c r="E442" s="58" t="s">
        <v>43</v>
      </c>
      <c r="F442" s="59">
        <v>0.30399999999999999</v>
      </c>
      <c r="G442" s="25" t="e">
        <f>G440*0.06*F442</f>
        <v>#REF!</v>
      </c>
      <c r="H442" s="26"/>
      <c r="I442" s="27"/>
      <c r="J442" s="28">
        <f t="shared" si="55"/>
        <v>0</v>
      </c>
      <c r="K442" s="28" t="e">
        <f>H442*G442</f>
        <v>#REF!</v>
      </c>
      <c r="L442" s="28"/>
      <c r="M442" s="29" t="e">
        <f t="shared" si="56"/>
        <v>#REF!</v>
      </c>
    </row>
    <row r="443" spans="1:13" s="24" customFormat="1" ht="25.5">
      <c r="A443" s="54">
        <v>94</v>
      </c>
      <c r="B443" s="55"/>
      <c r="C443" s="83" t="s">
        <v>62</v>
      </c>
      <c r="D443" s="57" t="s">
        <v>57</v>
      </c>
      <c r="E443" s="58" t="s">
        <v>37</v>
      </c>
      <c r="F443" s="59">
        <v>0.9</v>
      </c>
      <c r="G443" s="25" t="e">
        <f>G440*0.06*F443</f>
        <v>#REF!</v>
      </c>
      <c r="H443" s="26"/>
      <c r="I443" s="27"/>
      <c r="J443" s="28">
        <f t="shared" si="55"/>
        <v>0</v>
      </c>
      <c r="K443" s="28" t="e">
        <f>H443*G443</f>
        <v>#REF!</v>
      </c>
      <c r="L443" s="28"/>
      <c r="M443" s="29" t="e">
        <f t="shared" si="56"/>
        <v>#REF!</v>
      </c>
    </row>
    <row r="444" spans="1:13" s="24" customFormat="1" ht="25.5">
      <c r="A444" s="54">
        <v>95</v>
      </c>
      <c r="B444" s="55"/>
      <c r="C444" s="83" t="s">
        <v>63</v>
      </c>
      <c r="D444" s="57" t="s">
        <v>57</v>
      </c>
      <c r="E444" s="58" t="s">
        <v>40</v>
      </c>
      <c r="F444" s="59">
        <v>1.1000000000000001</v>
      </c>
      <c r="G444" s="25" t="e">
        <f>#REF!*3*F444</f>
        <v>#REF!</v>
      </c>
      <c r="H444" s="26"/>
      <c r="I444" s="27"/>
      <c r="J444" s="28">
        <f t="shared" si="55"/>
        <v>0</v>
      </c>
      <c r="K444" s="28" t="e">
        <f>H444*G444</f>
        <v>#REF!</v>
      </c>
      <c r="L444" s="28"/>
      <c r="M444" s="29" t="e">
        <f t="shared" si="56"/>
        <v>#REF!</v>
      </c>
    </row>
    <row r="445" spans="1:13" s="24" customFormat="1">
      <c r="A445" s="49">
        <v>96</v>
      </c>
      <c r="B445" s="50"/>
      <c r="C445" s="51" t="s">
        <v>44</v>
      </c>
      <c r="D445" s="51"/>
      <c r="E445" s="52" t="s">
        <v>33</v>
      </c>
      <c r="F445" s="53"/>
      <c r="G445" s="14" t="e">
        <f>G438</f>
        <v>#REF!</v>
      </c>
      <c r="H445" s="12"/>
      <c r="I445" s="4"/>
      <c r="J445" s="5">
        <f t="shared" si="55"/>
        <v>0</v>
      </c>
      <c r="K445" s="5"/>
      <c r="L445" s="5" t="e">
        <f>I445*G445</f>
        <v>#REF!</v>
      </c>
      <c r="M445" s="6" t="e">
        <f t="shared" si="56"/>
        <v>#REF!</v>
      </c>
    </row>
    <row r="446" spans="1:13" s="24" customFormat="1" ht="25.5">
      <c r="A446" s="54">
        <v>97</v>
      </c>
      <c r="B446" s="55"/>
      <c r="C446" s="83" t="s">
        <v>41</v>
      </c>
      <c r="D446" s="57" t="s">
        <v>57</v>
      </c>
      <c r="E446" s="30" t="s">
        <v>43</v>
      </c>
      <c r="F446" s="59">
        <f>1.21*1.6</f>
        <v>1.9359999999999999</v>
      </c>
      <c r="G446" s="25" t="e">
        <f>G445*0.08*F446</f>
        <v>#REF!</v>
      </c>
      <c r="H446" s="26"/>
      <c r="I446" s="27"/>
      <c r="J446" s="28">
        <f t="shared" si="55"/>
        <v>0</v>
      </c>
      <c r="K446" s="28" t="e">
        <f>H446*G446</f>
        <v>#REF!</v>
      </c>
      <c r="L446" s="28"/>
      <c r="M446" s="29" t="e">
        <f t="shared" si="56"/>
        <v>#REF!</v>
      </c>
    </row>
    <row r="447" spans="1:13" s="24" customFormat="1" ht="25.5">
      <c r="A447" s="54">
        <v>98</v>
      </c>
      <c r="B447" s="55"/>
      <c r="C447" s="83" t="s">
        <v>42</v>
      </c>
      <c r="D447" s="57" t="s">
        <v>57</v>
      </c>
      <c r="E447" s="58" t="s">
        <v>43</v>
      </c>
      <c r="F447" s="59">
        <v>0.30399999999999999</v>
      </c>
      <c r="G447" s="25" t="e">
        <f>G445*0.08*F447</f>
        <v>#REF!</v>
      </c>
      <c r="H447" s="26"/>
      <c r="I447" s="27"/>
      <c r="J447" s="28">
        <f t="shared" si="55"/>
        <v>0</v>
      </c>
      <c r="K447" s="28" t="e">
        <f>H447*G447</f>
        <v>#REF!</v>
      </c>
      <c r="L447" s="28"/>
      <c r="M447" s="29" t="e">
        <f t="shared" si="56"/>
        <v>#REF!</v>
      </c>
    </row>
    <row r="448" spans="1:13" s="24" customFormat="1" ht="25.5">
      <c r="A448" s="54">
        <v>99</v>
      </c>
      <c r="B448" s="55"/>
      <c r="C448" s="83" t="s">
        <v>62</v>
      </c>
      <c r="D448" s="57" t="s">
        <v>57</v>
      </c>
      <c r="E448" s="58" t="s">
        <v>37</v>
      </c>
      <c r="F448" s="59">
        <v>0.9</v>
      </c>
      <c r="G448" s="25" t="e">
        <f>G445*0.08*F448</f>
        <v>#REF!</v>
      </c>
      <c r="H448" s="26"/>
      <c r="I448" s="27"/>
      <c r="J448" s="28">
        <f t="shared" si="55"/>
        <v>0</v>
      </c>
      <c r="K448" s="28" t="e">
        <f>H448*G448</f>
        <v>#REF!</v>
      </c>
      <c r="L448" s="28"/>
      <c r="M448" s="29" t="e">
        <f t="shared" si="56"/>
        <v>#REF!</v>
      </c>
    </row>
    <row r="449" spans="1:13" s="24" customFormat="1" ht="25.5">
      <c r="A449" s="54">
        <v>100</v>
      </c>
      <c r="B449" s="55"/>
      <c r="C449" s="83" t="s">
        <v>63</v>
      </c>
      <c r="D449" s="57" t="s">
        <v>57</v>
      </c>
      <c r="E449" s="58" t="s">
        <v>40</v>
      </c>
      <c r="F449" s="59">
        <v>1.1000000000000001</v>
      </c>
      <c r="G449" s="25" t="e">
        <f>#REF!*3*F449</f>
        <v>#REF!</v>
      </c>
      <c r="H449" s="26"/>
      <c r="I449" s="27"/>
      <c r="J449" s="28">
        <f t="shared" si="55"/>
        <v>0</v>
      </c>
      <c r="K449" s="28" t="e">
        <f>H449*G449</f>
        <v>#REF!</v>
      </c>
      <c r="L449" s="28"/>
      <c r="M449" s="29" t="e">
        <f t="shared" si="56"/>
        <v>#REF!</v>
      </c>
    </row>
    <row r="450" spans="1:13" s="24" customFormat="1" ht="25.5">
      <c r="A450" s="78">
        <v>80</v>
      </c>
      <c r="B450" s="79">
        <v>106</v>
      </c>
      <c r="C450" s="80" t="s">
        <v>94</v>
      </c>
      <c r="D450" s="80"/>
      <c r="E450" s="81"/>
      <c r="F450" s="82"/>
      <c r="G450" s="13"/>
      <c r="H450" s="10"/>
      <c r="I450" s="7"/>
      <c r="J450" s="8"/>
      <c r="K450" s="9"/>
      <c r="L450" s="9"/>
      <c r="M450" s="11"/>
    </row>
    <row r="451" spans="1:13" s="24" customFormat="1">
      <c r="A451" s="49">
        <v>81</v>
      </c>
      <c r="B451" s="50"/>
      <c r="C451" s="51" t="s">
        <v>44</v>
      </c>
      <c r="D451" s="51"/>
      <c r="E451" s="52" t="s">
        <v>33</v>
      </c>
      <c r="F451" s="53"/>
      <c r="G451" s="14" t="e">
        <f>#REF!*3</f>
        <v>#REF!</v>
      </c>
      <c r="H451" s="12"/>
      <c r="I451" s="4"/>
      <c r="J451" s="5">
        <f>H451+I451</f>
        <v>0</v>
      </c>
      <c r="K451" s="5"/>
      <c r="L451" s="5" t="e">
        <f>I451*G451</f>
        <v>#REF!</v>
      </c>
      <c r="M451" s="6" t="e">
        <f>K451+L451</f>
        <v>#REF!</v>
      </c>
    </row>
    <row r="452" spans="1:13" s="24" customFormat="1" ht="25.5">
      <c r="A452" s="54">
        <v>82</v>
      </c>
      <c r="B452" s="55"/>
      <c r="C452" s="83" t="s">
        <v>41</v>
      </c>
      <c r="D452" s="57" t="s">
        <v>57</v>
      </c>
      <c r="E452" s="30" t="s">
        <v>43</v>
      </c>
      <c r="F452" s="59">
        <f>1.21*1.6</f>
        <v>1.9359999999999999</v>
      </c>
      <c r="G452" s="25" t="e">
        <f>G451*0.08*F452</f>
        <v>#REF!</v>
      </c>
      <c r="H452" s="26"/>
      <c r="I452" s="27"/>
      <c r="J452" s="28">
        <f>H452+I452</f>
        <v>0</v>
      </c>
      <c r="K452" s="28" t="e">
        <f>H452*G452</f>
        <v>#REF!</v>
      </c>
      <c r="L452" s="28"/>
      <c r="M452" s="29" t="e">
        <f>K452+L452</f>
        <v>#REF!</v>
      </c>
    </row>
    <row r="453" spans="1:13" s="24" customFormat="1" ht="25.5">
      <c r="A453" s="54">
        <v>83</v>
      </c>
      <c r="B453" s="55"/>
      <c r="C453" s="83" t="s">
        <v>42</v>
      </c>
      <c r="D453" s="57" t="s">
        <v>57</v>
      </c>
      <c r="E453" s="58" t="s">
        <v>43</v>
      </c>
      <c r="F453" s="59">
        <v>0.30399999999999999</v>
      </c>
      <c r="G453" s="25" t="e">
        <f>G451*0.08*F453</f>
        <v>#REF!</v>
      </c>
      <c r="H453" s="26"/>
      <c r="I453" s="27"/>
      <c r="J453" s="28">
        <f>H453+I453</f>
        <v>0</v>
      </c>
      <c r="K453" s="28" t="e">
        <f>H453*G453</f>
        <v>#REF!</v>
      </c>
      <c r="L453" s="28"/>
      <c r="M453" s="29" t="e">
        <f>K453+L453</f>
        <v>#REF!</v>
      </c>
    </row>
    <row r="454" spans="1:13" s="24" customFormat="1" ht="25.5">
      <c r="A454" s="54">
        <v>84</v>
      </c>
      <c r="B454" s="55"/>
      <c r="C454" s="83" t="s">
        <v>62</v>
      </c>
      <c r="D454" s="57" t="s">
        <v>57</v>
      </c>
      <c r="E454" s="58" t="s">
        <v>37</v>
      </c>
      <c r="F454" s="59">
        <v>0.9</v>
      </c>
      <c r="G454" s="25" t="e">
        <f>G451*0.08*F454</f>
        <v>#REF!</v>
      </c>
      <c r="H454" s="26"/>
      <c r="I454" s="27"/>
      <c r="J454" s="28">
        <f>H454+I454</f>
        <v>0</v>
      </c>
      <c r="K454" s="28" t="e">
        <f>H454*G454</f>
        <v>#REF!</v>
      </c>
      <c r="L454" s="28"/>
      <c r="M454" s="29" t="e">
        <f>K454+L454</f>
        <v>#REF!</v>
      </c>
    </row>
    <row r="455" spans="1:13" s="24" customFormat="1" ht="25.5">
      <c r="A455" s="54">
        <v>85</v>
      </c>
      <c r="B455" s="55"/>
      <c r="C455" s="83" t="s">
        <v>63</v>
      </c>
      <c r="D455" s="57" t="s">
        <v>57</v>
      </c>
      <c r="E455" s="58" t="s">
        <v>40</v>
      </c>
      <c r="F455" s="59">
        <v>1.1000000000000001</v>
      </c>
      <c r="G455" s="25" t="e">
        <f>#REF!*3*F455</f>
        <v>#REF!</v>
      </c>
      <c r="H455" s="26"/>
      <c r="I455" s="27"/>
      <c r="J455" s="28">
        <f>H455+I455</f>
        <v>0</v>
      </c>
      <c r="K455" s="28" t="e">
        <f>H455*G455</f>
        <v>#REF!</v>
      </c>
      <c r="L455" s="28"/>
      <c r="M455" s="29" t="e">
        <f>K455+L455</f>
        <v>#REF!</v>
      </c>
    </row>
    <row r="456" spans="1:13" s="24" customFormat="1" ht="25.5">
      <c r="A456" s="78">
        <v>86</v>
      </c>
      <c r="B456" s="79">
        <v>106</v>
      </c>
      <c r="C456" s="80" t="s">
        <v>95</v>
      </c>
      <c r="D456" s="80"/>
      <c r="E456" s="81"/>
      <c r="F456" s="82"/>
      <c r="G456" s="13"/>
      <c r="H456" s="10"/>
      <c r="I456" s="7"/>
      <c r="J456" s="8"/>
      <c r="K456" s="9"/>
      <c r="L456" s="9"/>
      <c r="M456" s="11"/>
    </row>
    <row r="457" spans="1:13" s="24" customFormat="1" ht="25.5">
      <c r="A457" s="49">
        <v>89</v>
      </c>
      <c r="B457" s="50"/>
      <c r="C457" s="51" t="s">
        <v>46</v>
      </c>
      <c r="D457" s="51"/>
      <c r="E457" s="52" t="s">
        <v>33</v>
      </c>
      <c r="F457" s="53"/>
      <c r="G457" s="14" t="e">
        <f>#REF!*3</f>
        <v>#REF!</v>
      </c>
      <c r="H457" s="12"/>
      <c r="I457" s="4"/>
      <c r="J457" s="5">
        <f t="shared" ref="J457:J468" si="57">H457+I457</f>
        <v>0</v>
      </c>
      <c r="K457" s="5"/>
      <c r="L457" s="5" t="e">
        <f>I457*G457</f>
        <v>#REF!</v>
      </c>
      <c r="M457" s="6" t="e">
        <f t="shared" ref="M457:M468" si="58">K457+L457</f>
        <v>#REF!</v>
      </c>
    </row>
    <row r="458" spans="1:13" s="24" customFormat="1" ht="25.5">
      <c r="A458" s="54">
        <v>90</v>
      </c>
      <c r="B458" s="55"/>
      <c r="C458" s="83" t="s">
        <v>64</v>
      </c>
      <c r="D458" s="57" t="s">
        <v>57</v>
      </c>
      <c r="E458" s="58" t="s">
        <v>33</v>
      </c>
      <c r="F458" s="59">
        <v>1.1499999999999999</v>
      </c>
      <c r="G458" s="25" t="e">
        <f>G457*F458</f>
        <v>#REF!</v>
      </c>
      <c r="H458" s="26"/>
      <c r="I458" s="27"/>
      <c r="J458" s="28">
        <f t="shared" si="57"/>
        <v>0</v>
      </c>
      <c r="K458" s="28" t="e">
        <f>H458*G458</f>
        <v>#REF!</v>
      </c>
      <c r="L458" s="28"/>
      <c r="M458" s="29" t="e">
        <f t="shared" si="58"/>
        <v>#REF!</v>
      </c>
    </row>
    <row r="459" spans="1:13" s="24" customFormat="1">
      <c r="A459" s="49">
        <v>91</v>
      </c>
      <c r="B459" s="50"/>
      <c r="C459" s="51" t="s">
        <v>48</v>
      </c>
      <c r="D459" s="51"/>
      <c r="E459" s="52" t="s">
        <v>33</v>
      </c>
      <c r="F459" s="53"/>
      <c r="G459" s="14" t="e">
        <f>#REF!*3</f>
        <v>#REF!</v>
      </c>
      <c r="H459" s="12"/>
      <c r="I459" s="4"/>
      <c r="J459" s="5">
        <f t="shared" si="57"/>
        <v>0</v>
      </c>
      <c r="K459" s="5"/>
      <c r="L459" s="5" t="e">
        <f>I459*G459</f>
        <v>#REF!</v>
      </c>
      <c r="M459" s="6" t="e">
        <f t="shared" si="58"/>
        <v>#REF!</v>
      </c>
    </row>
    <row r="460" spans="1:13" s="24" customFormat="1" ht="25.5">
      <c r="A460" s="54">
        <v>92</v>
      </c>
      <c r="B460" s="55"/>
      <c r="C460" s="83" t="s">
        <v>41</v>
      </c>
      <c r="D460" s="57" t="s">
        <v>57</v>
      </c>
      <c r="E460" s="30" t="s">
        <v>43</v>
      </c>
      <c r="F460" s="59">
        <f>1.21*1.6</f>
        <v>1.9359999999999999</v>
      </c>
      <c r="G460" s="25" t="e">
        <f>G459*0.06*F460</f>
        <v>#REF!</v>
      </c>
      <c r="H460" s="26"/>
      <c r="I460" s="27"/>
      <c r="J460" s="28">
        <f t="shared" si="57"/>
        <v>0</v>
      </c>
      <c r="K460" s="28" t="e">
        <f>H460*G460</f>
        <v>#REF!</v>
      </c>
      <c r="L460" s="28"/>
      <c r="M460" s="29" t="e">
        <f t="shared" si="58"/>
        <v>#REF!</v>
      </c>
    </row>
    <row r="461" spans="1:13" s="24" customFormat="1" ht="25.5">
      <c r="A461" s="54">
        <v>93</v>
      </c>
      <c r="B461" s="55"/>
      <c r="C461" s="83" t="s">
        <v>42</v>
      </c>
      <c r="D461" s="57" t="s">
        <v>57</v>
      </c>
      <c r="E461" s="58" t="s">
        <v>43</v>
      </c>
      <c r="F461" s="59">
        <v>0.30399999999999999</v>
      </c>
      <c r="G461" s="25" t="e">
        <f>G459*0.06*F461</f>
        <v>#REF!</v>
      </c>
      <c r="H461" s="26"/>
      <c r="I461" s="27"/>
      <c r="J461" s="28">
        <f t="shared" si="57"/>
        <v>0</v>
      </c>
      <c r="K461" s="28" t="e">
        <f>H461*G461</f>
        <v>#REF!</v>
      </c>
      <c r="L461" s="28"/>
      <c r="M461" s="29" t="e">
        <f t="shared" si="58"/>
        <v>#REF!</v>
      </c>
    </row>
    <row r="462" spans="1:13" s="24" customFormat="1" ht="25.5">
      <c r="A462" s="54">
        <v>94</v>
      </c>
      <c r="B462" s="55"/>
      <c r="C462" s="83" t="s">
        <v>62</v>
      </c>
      <c r="D462" s="57" t="s">
        <v>57</v>
      </c>
      <c r="E462" s="58" t="s">
        <v>37</v>
      </c>
      <c r="F462" s="59">
        <v>0.9</v>
      </c>
      <c r="G462" s="25" t="e">
        <f>G459*0.06*F462</f>
        <v>#REF!</v>
      </c>
      <c r="H462" s="26"/>
      <c r="I462" s="27"/>
      <c r="J462" s="28">
        <f t="shared" si="57"/>
        <v>0</v>
      </c>
      <c r="K462" s="28" t="e">
        <f>H462*G462</f>
        <v>#REF!</v>
      </c>
      <c r="L462" s="28"/>
      <c r="M462" s="29" t="e">
        <f t="shared" si="58"/>
        <v>#REF!</v>
      </c>
    </row>
    <row r="463" spans="1:13" s="24" customFormat="1" ht="25.5">
      <c r="A463" s="54">
        <v>95</v>
      </c>
      <c r="B463" s="55"/>
      <c r="C463" s="83" t="s">
        <v>63</v>
      </c>
      <c r="D463" s="57" t="s">
        <v>57</v>
      </c>
      <c r="E463" s="58" t="s">
        <v>40</v>
      </c>
      <c r="F463" s="59">
        <v>1.1000000000000001</v>
      </c>
      <c r="G463" s="25" t="e">
        <f>#REF!*3*F463</f>
        <v>#REF!</v>
      </c>
      <c r="H463" s="26"/>
      <c r="I463" s="27"/>
      <c r="J463" s="28">
        <f t="shared" si="57"/>
        <v>0</v>
      </c>
      <c r="K463" s="28" t="e">
        <f>H463*G463</f>
        <v>#REF!</v>
      </c>
      <c r="L463" s="28"/>
      <c r="M463" s="29" t="e">
        <f t="shared" si="58"/>
        <v>#REF!</v>
      </c>
    </row>
    <row r="464" spans="1:13" s="24" customFormat="1">
      <c r="A464" s="49">
        <v>96</v>
      </c>
      <c r="B464" s="50"/>
      <c r="C464" s="51" t="s">
        <v>44</v>
      </c>
      <c r="D464" s="51"/>
      <c r="E464" s="52" t="s">
        <v>33</v>
      </c>
      <c r="F464" s="53"/>
      <c r="G464" s="14" t="e">
        <f>G457</f>
        <v>#REF!</v>
      </c>
      <c r="H464" s="12"/>
      <c r="I464" s="4"/>
      <c r="J464" s="5">
        <f t="shared" si="57"/>
        <v>0</v>
      </c>
      <c r="K464" s="5"/>
      <c r="L464" s="5" t="e">
        <f>I464*G464</f>
        <v>#REF!</v>
      </c>
      <c r="M464" s="6" t="e">
        <f t="shared" si="58"/>
        <v>#REF!</v>
      </c>
    </row>
    <row r="465" spans="1:13" s="24" customFormat="1" ht="25.5">
      <c r="A465" s="54">
        <v>97</v>
      </c>
      <c r="B465" s="55"/>
      <c r="C465" s="83" t="s">
        <v>41</v>
      </c>
      <c r="D465" s="57" t="s">
        <v>57</v>
      </c>
      <c r="E465" s="30" t="s">
        <v>43</v>
      </c>
      <c r="F465" s="59">
        <f>1.21*1.6</f>
        <v>1.9359999999999999</v>
      </c>
      <c r="G465" s="25" t="e">
        <f>G464*0.08*F465</f>
        <v>#REF!</v>
      </c>
      <c r="H465" s="26"/>
      <c r="I465" s="27"/>
      <c r="J465" s="28">
        <f t="shared" si="57"/>
        <v>0</v>
      </c>
      <c r="K465" s="28" t="e">
        <f>H465*G465</f>
        <v>#REF!</v>
      </c>
      <c r="L465" s="28"/>
      <c r="M465" s="29" t="e">
        <f t="shared" si="58"/>
        <v>#REF!</v>
      </c>
    </row>
    <row r="466" spans="1:13" s="24" customFormat="1" ht="25.5">
      <c r="A466" s="54">
        <v>98</v>
      </c>
      <c r="B466" s="55"/>
      <c r="C466" s="83" t="s">
        <v>42</v>
      </c>
      <c r="D466" s="57" t="s">
        <v>57</v>
      </c>
      <c r="E466" s="58" t="s">
        <v>43</v>
      </c>
      <c r="F466" s="59">
        <v>0.30399999999999999</v>
      </c>
      <c r="G466" s="25" t="e">
        <f>G464*0.08*F466</f>
        <v>#REF!</v>
      </c>
      <c r="H466" s="26"/>
      <c r="I466" s="27"/>
      <c r="J466" s="28">
        <f t="shared" si="57"/>
        <v>0</v>
      </c>
      <c r="K466" s="28" t="e">
        <f>H466*G466</f>
        <v>#REF!</v>
      </c>
      <c r="L466" s="28"/>
      <c r="M466" s="29" t="e">
        <f t="shared" si="58"/>
        <v>#REF!</v>
      </c>
    </row>
    <row r="467" spans="1:13" s="24" customFormat="1" ht="25.5">
      <c r="A467" s="54">
        <v>99</v>
      </c>
      <c r="B467" s="55"/>
      <c r="C467" s="83" t="s">
        <v>62</v>
      </c>
      <c r="D467" s="57" t="s">
        <v>57</v>
      </c>
      <c r="E467" s="58" t="s">
        <v>37</v>
      </c>
      <c r="F467" s="59">
        <v>0.9</v>
      </c>
      <c r="G467" s="25" t="e">
        <f>G464*0.08*F467</f>
        <v>#REF!</v>
      </c>
      <c r="H467" s="26"/>
      <c r="I467" s="27"/>
      <c r="J467" s="28">
        <f t="shared" si="57"/>
        <v>0</v>
      </c>
      <c r="K467" s="28" t="e">
        <f>H467*G467</f>
        <v>#REF!</v>
      </c>
      <c r="L467" s="28"/>
      <c r="M467" s="29" t="e">
        <f t="shared" si="58"/>
        <v>#REF!</v>
      </c>
    </row>
    <row r="468" spans="1:13" s="24" customFormat="1" ht="25.5">
      <c r="A468" s="54">
        <v>100</v>
      </c>
      <c r="B468" s="55"/>
      <c r="C468" s="83" t="s">
        <v>63</v>
      </c>
      <c r="D468" s="57" t="s">
        <v>57</v>
      </c>
      <c r="E468" s="58" t="s">
        <v>40</v>
      </c>
      <c r="F468" s="59">
        <v>1.1000000000000001</v>
      </c>
      <c r="G468" s="25" t="e">
        <f>#REF!*3*F468</f>
        <v>#REF!</v>
      </c>
      <c r="H468" s="26"/>
      <c r="I468" s="27"/>
      <c r="J468" s="28">
        <f t="shared" si="57"/>
        <v>0</v>
      </c>
      <c r="K468" s="28" t="e">
        <f>H468*G468</f>
        <v>#REF!</v>
      </c>
      <c r="L468" s="28"/>
      <c r="M468" s="29" t="e">
        <f t="shared" si="58"/>
        <v>#REF!</v>
      </c>
    </row>
    <row r="469" spans="1:13" s="24" customFormat="1" ht="27" customHeight="1">
      <c r="A469" s="78">
        <v>80</v>
      </c>
      <c r="B469" s="79">
        <v>106</v>
      </c>
      <c r="C469" s="80" t="s">
        <v>97</v>
      </c>
      <c r="D469" s="80"/>
      <c r="E469" s="81"/>
      <c r="F469" s="82"/>
      <c r="G469" s="13"/>
      <c r="H469" s="10"/>
      <c r="I469" s="7"/>
      <c r="J469" s="8"/>
      <c r="K469" s="9"/>
      <c r="L469" s="9"/>
      <c r="M469" s="11"/>
    </row>
    <row r="470" spans="1:13" s="24" customFormat="1">
      <c r="A470" s="49">
        <v>81</v>
      </c>
      <c r="B470" s="50"/>
      <c r="C470" s="51" t="s">
        <v>44</v>
      </c>
      <c r="D470" s="51"/>
      <c r="E470" s="52" t="s">
        <v>33</v>
      </c>
      <c r="F470" s="53"/>
      <c r="G470" s="14" t="e">
        <f>#REF!</f>
        <v>#REF!</v>
      </c>
      <c r="H470" s="12"/>
      <c r="I470" s="4"/>
      <c r="J470" s="5">
        <f>H470+I470</f>
        <v>0</v>
      </c>
      <c r="K470" s="5"/>
      <c r="L470" s="5" t="e">
        <f>I470*G470</f>
        <v>#REF!</v>
      </c>
      <c r="M470" s="6" t="e">
        <f>K470+L470</f>
        <v>#REF!</v>
      </c>
    </row>
    <row r="471" spans="1:13" s="24" customFormat="1" ht="25.5">
      <c r="A471" s="54">
        <v>82</v>
      </c>
      <c r="B471" s="55"/>
      <c r="C471" s="83" t="s">
        <v>41</v>
      </c>
      <c r="D471" s="57" t="s">
        <v>57</v>
      </c>
      <c r="E471" s="30" t="s">
        <v>43</v>
      </c>
      <c r="F471" s="59">
        <f>1.21*1.6</f>
        <v>1.9359999999999999</v>
      </c>
      <c r="G471" s="25" t="e">
        <f>G470*0.08*F471</f>
        <v>#REF!</v>
      </c>
      <c r="H471" s="26"/>
      <c r="I471" s="27"/>
      <c r="J471" s="28">
        <f>H471+I471</f>
        <v>0</v>
      </c>
      <c r="K471" s="28" t="e">
        <f>H471*G471</f>
        <v>#REF!</v>
      </c>
      <c r="L471" s="28"/>
      <c r="M471" s="29" t="e">
        <f>K471+L471</f>
        <v>#REF!</v>
      </c>
    </row>
    <row r="472" spans="1:13" s="24" customFormat="1" ht="25.5">
      <c r="A472" s="54">
        <v>83</v>
      </c>
      <c r="B472" s="55"/>
      <c r="C472" s="83" t="s">
        <v>42</v>
      </c>
      <c r="D472" s="57" t="s">
        <v>57</v>
      </c>
      <c r="E472" s="58" t="s">
        <v>43</v>
      </c>
      <c r="F472" s="59">
        <v>0.30399999999999999</v>
      </c>
      <c r="G472" s="25" t="e">
        <f>G470*0.08*F472</f>
        <v>#REF!</v>
      </c>
      <c r="H472" s="26"/>
      <c r="I472" s="27"/>
      <c r="J472" s="28">
        <f>H472+I472</f>
        <v>0</v>
      </c>
      <c r="K472" s="28" t="e">
        <f>H472*G472</f>
        <v>#REF!</v>
      </c>
      <c r="L472" s="28"/>
      <c r="M472" s="29" t="e">
        <f>K472+L472</f>
        <v>#REF!</v>
      </c>
    </row>
    <row r="473" spans="1:13" s="24" customFormat="1" ht="25.5">
      <c r="A473" s="54">
        <v>84</v>
      </c>
      <c r="B473" s="55"/>
      <c r="C473" s="83" t="s">
        <v>62</v>
      </c>
      <c r="D473" s="57" t="s">
        <v>57</v>
      </c>
      <c r="E473" s="58" t="s">
        <v>37</v>
      </c>
      <c r="F473" s="59">
        <v>0.9</v>
      </c>
      <c r="G473" s="25" t="e">
        <f>G470*0.08*F473</f>
        <v>#REF!</v>
      </c>
      <c r="H473" s="26"/>
      <c r="I473" s="27"/>
      <c r="J473" s="28">
        <f>H473+I473</f>
        <v>0</v>
      </c>
      <c r="K473" s="28" t="e">
        <f>H473*G473</f>
        <v>#REF!</v>
      </c>
      <c r="L473" s="28"/>
      <c r="M473" s="29" t="e">
        <f>K473+L473</f>
        <v>#REF!</v>
      </c>
    </row>
    <row r="474" spans="1:13" s="24" customFormat="1" ht="25.5">
      <c r="A474" s="54">
        <v>85</v>
      </c>
      <c r="B474" s="55"/>
      <c r="C474" s="83" t="s">
        <v>63</v>
      </c>
      <c r="D474" s="57" t="s">
        <v>57</v>
      </c>
      <c r="E474" s="58" t="s">
        <v>40</v>
      </c>
      <c r="F474" s="59">
        <v>1.1000000000000001</v>
      </c>
      <c r="G474" s="25" t="e">
        <f>#REF!*F474</f>
        <v>#REF!</v>
      </c>
      <c r="H474" s="26"/>
      <c r="I474" s="27"/>
      <c r="J474" s="28">
        <f>H474+I474</f>
        <v>0</v>
      </c>
      <c r="K474" s="28" t="e">
        <f>H474*G474</f>
        <v>#REF!</v>
      </c>
      <c r="L474" s="28"/>
      <c r="M474" s="29" t="e">
        <f>K474+L474</f>
        <v>#REF!</v>
      </c>
    </row>
    <row r="475" spans="1:13" s="24" customFormat="1" ht="25.5">
      <c r="A475" s="78">
        <v>86</v>
      </c>
      <c r="B475" s="79">
        <v>106</v>
      </c>
      <c r="C475" s="80" t="s">
        <v>96</v>
      </c>
      <c r="D475" s="80"/>
      <c r="E475" s="81"/>
      <c r="F475" s="82"/>
      <c r="G475" s="13"/>
      <c r="H475" s="10"/>
      <c r="I475" s="7"/>
      <c r="J475" s="8"/>
      <c r="K475" s="9"/>
      <c r="L475" s="9"/>
      <c r="M475" s="11"/>
    </row>
    <row r="476" spans="1:13" s="24" customFormat="1" ht="25.5">
      <c r="A476" s="49">
        <v>89</v>
      </c>
      <c r="B476" s="50"/>
      <c r="C476" s="51" t="s">
        <v>46</v>
      </c>
      <c r="D476" s="51"/>
      <c r="E476" s="52" t="s">
        <v>33</v>
      </c>
      <c r="F476" s="53"/>
      <c r="G476" s="14" t="e">
        <f>#REF!</f>
        <v>#REF!</v>
      </c>
      <c r="H476" s="12"/>
      <c r="I476" s="4"/>
      <c r="J476" s="5">
        <f t="shared" ref="J476:J487" si="59">H476+I476</f>
        <v>0</v>
      </c>
      <c r="K476" s="5"/>
      <c r="L476" s="5" t="e">
        <f>I476*G476</f>
        <v>#REF!</v>
      </c>
      <c r="M476" s="6" t="e">
        <f t="shared" ref="M476:M487" si="60">K476+L476</f>
        <v>#REF!</v>
      </c>
    </row>
    <row r="477" spans="1:13" s="24" customFormat="1" ht="25.5">
      <c r="A477" s="54">
        <v>90</v>
      </c>
      <c r="B477" s="55"/>
      <c r="C477" s="83" t="s">
        <v>64</v>
      </c>
      <c r="D477" s="57" t="s">
        <v>57</v>
      </c>
      <c r="E477" s="58" t="s">
        <v>33</v>
      </c>
      <c r="F477" s="59">
        <v>1.1499999999999999</v>
      </c>
      <c r="G477" s="25" t="e">
        <f>G476*F477</f>
        <v>#REF!</v>
      </c>
      <c r="H477" s="26"/>
      <c r="I477" s="27"/>
      <c r="J477" s="28">
        <f t="shared" si="59"/>
        <v>0</v>
      </c>
      <c r="K477" s="28" t="e">
        <f>H477*G477</f>
        <v>#REF!</v>
      </c>
      <c r="L477" s="28"/>
      <c r="M477" s="29" t="e">
        <f t="shared" si="60"/>
        <v>#REF!</v>
      </c>
    </row>
    <row r="478" spans="1:13" s="24" customFormat="1">
      <c r="A478" s="49">
        <v>91</v>
      </c>
      <c r="B478" s="50"/>
      <c r="C478" s="51" t="s">
        <v>48</v>
      </c>
      <c r="D478" s="51"/>
      <c r="E478" s="52" t="s">
        <v>33</v>
      </c>
      <c r="F478" s="53"/>
      <c r="G478" s="14" t="e">
        <f>#REF!</f>
        <v>#REF!</v>
      </c>
      <c r="H478" s="12"/>
      <c r="I478" s="4"/>
      <c r="J478" s="5">
        <f t="shared" si="59"/>
        <v>0</v>
      </c>
      <c r="K478" s="5"/>
      <c r="L478" s="5" t="e">
        <f>I478*G478</f>
        <v>#REF!</v>
      </c>
      <c r="M478" s="6" t="e">
        <f t="shared" si="60"/>
        <v>#REF!</v>
      </c>
    </row>
    <row r="479" spans="1:13" s="24" customFormat="1" ht="25.5">
      <c r="A479" s="54">
        <v>92</v>
      </c>
      <c r="B479" s="55"/>
      <c r="C479" s="83" t="s">
        <v>41</v>
      </c>
      <c r="D479" s="57" t="s">
        <v>57</v>
      </c>
      <c r="E479" s="30" t="s">
        <v>43</v>
      </c>
      <c r="F479" s="59">
        <f>1.21*1.6</f>
        <v>1.9359999999999999</v>
      </c>
      <c r="G479" s="25" t="e">
        <f>G478*0.06*F479</f>
        <v>#REF!</v>
      </c>
      <c r="H479" s="26"/>
      <c r="I479" s="27"/>
      <c r="J479" s="28">
        <f t="shared" si="59"/>
        <v>0</v>
      </c>
      <c r="K479" s="28" t="e">
        <f>H479*G479</f>
        <v>#REF!</v>
      </c>
      <c r="L479" s="28"/>
      <c r="M479" s="29" t="e">
        <f t="shared" si="60"/>
        <v>#REF!</v>
      </c>
    </row>
    <row r="480" spans="1:13" s="24" customFormat="1" ht="25.5">
      <c r="A480" s="54">
        <v>93</v>
      </c>
      <c r="B480" s="55"/>
      <c r="C480" s="83" t="s">
        <v>42</v>
      </c>
      <c r="D480" s="57" t="s">
        <v>57</v>
      </c>
      <c r="E480" s="58" t="s">
        <v>43</v>
      </c>
      <c r="F480" s="59">
        <v>0.30399999999999999</v>
      </c>
      <c r="G480" s="25" t="e">
        <f>G478*0.06*F480</f>
        <v>#REF!</v>
      </c>
      <c r="H480" s="26"/>
      <c r="I480" s="27"/>
      <c r="J480" s="28">
        <f t="shared" si="59"/>
        <v>0</v>
      </c>
      <c r="K480" s="28" t="e">
        <f>H480*G480</f>
        <v>#REF!</v>
      </c>
      <c r="L480" s="28"/>
      <c r="M480" s="29" t="e">
        <f t="shared" si="60"/>
        <v>#REF!</v>
      </c>
    </row>
    <row r="481" spans="1:13" s="24" customFormat="1" ht="25.5">
      <c r="A481" s="54">
        <v>94</v>
      </c>
      <c r="B481" s="55"/>
      <c r="C481" s="83" t="s">
        <v>62</v>
      </c>
      <c r="D481" s="57" t="s">
        <v>57</v>
      </c>
      <c r="E481" s="58" t="s">
        <v>37</v>
      </c>
      <c r="F481" s="59">
        <v>0.9</v>
      </c>
      <c r="G481" s="25" t="e">
        <f>G478*0.06*F481</f>
        <v>#REF!</v>
      </c>
      <c r="H481" s="26"/>
      <c r="I481" s="27"/>
      <c r="J481" s="28">
        <f t="shared" si="59"/>
        <v>0</v>
      </c>
      <c r="K481" s="28" t="e">
        <f>H481*G481</f>
        <v>#REF!</v>
      </c>
      <c r="L481" s="28"/>
      <c r="M481" s="29" t="e">
        <f t="shared" si="60"/>
        <v>#REF!</v>
      </c>
    </row>
    <row r="482" spans="1:13" s="24" customFormat="1" ht="25.5">
      <c r="A482" s="54">
        <v>95</v>
      </c>
      <c r="B482" s="55"/>
      <c r="C482" s="83" t="s">
        <v>63</v>
      </c>
      <c r="D482" s="57" t="s">
        <v>57</v>
      </c>
      <c r="E482" s="58" t="s">
        <v>40</v>
      </c>
      <c r="F482" s="59">
        <v>1.1000000000000001</v>
      </c>
      <c r="G482" s="25" t="e">
        <f>#REF!*F482</f>
        <v>#REF!</v>
      </c>
      <c r="H482" s="26"/>
      <c r="I482" s="27"/>
      <c r="J482" s="28">
        <f t="shared" si="59"/>
        <v>0</v>
      </c>
      <c r="K482" s="28" t="e">
        <f>H482*G482</f>
        <v>#REF!</v>
      </c>
      <c r="L482" s="28"/>
      <c r="M482" s="29" t="e">
        <f t="shared" si="60"/>
        <v>#REF!</v>
      </c>
    </row>
    <row r="483" spans="1:13" s="24" customFormat="1">
      <c r="A483" s="49">
        <v>96</v>
      </c>
      <c r="B483" s="50"/>
      <c r="C483" s="51" t="s">
        <v>44</v>
      </c>
      <c r="D483" s="51"/>
      <c r="E483" s="52" t="s">
        <v>33</v>
      </c>
      <c r="F483" s="53"/>
      <c r="G483" s="14" t="e">
        <f>G476</f>
        <v>#REF!</v>
      </c>
      <c r="H483" s="12"/>
      <c r="I483" s="4"/>
      <c r="J483" s="5">
        <f t="shared" si="59"/>
        <v>0</v>
      </c>
      <c r="K483" s="5"/>
      <c r="L483" s="5" t="e">
        <f>I483*G483</f>
        <v>#REF!</v>
      </c>
      <c r="M483" s="6" t="e">
        <f t="shared" si="60"/>
        <v>#REF!</v>
      </c>
    </row>
    <row r="484" spans="1:13" s="24" customFormat="1" ht="25.5">
      <c r="A484" s="54">
        <v>97</v>
      </c>
      <c r="B484" s="55"/>
      <c r="C484" s="83" t="s">
        <v>41</v>
      </c>
      <c r="D484" s="57" t="s">
        <v>57</v>
      </c>
      <c r="E484" s="30" t="s">
        <v>43</v>
      </c>
      <c r="F484" s="59">
        <f>1.21*1.6</f>
        <v>1.9359999999999999</v>
      </c>
      <c r="G484" s="25" t="e">
        <f>G483*0.08*F484</f>
        <v>#REF!</v>
      </c>
      <c r="H484" s="26"/>
      <c r="I484" s="27"/>
      <c r="J484" s="28">
        <f t="shared" si="59"/>
        <v>0</v>
      </c>
      <c r="K484" s="28" t="e">
        <f>H484*G484</f>
        <v>#REF!</v>
      </c>
      <c r="L484" s="28"/>
      <c r="M484" s="29" t="e">
        <f t="shared" si="60"/>
        <v>#REF!</v>
      </c>
    </row>
    <row r="485" spans="1:13" s="24" customFormat="1" ht="25.5">
      <c r="A485" s="54">
        <v>98</v>
      </c>
      <c r="B485" s="55"/>
      <c r="C485" s="83" t="s">
        <v>42</v>
      </c>
      <c r="D485" s="57" t="s">
        <v>57</v>
      </c>
      <c r="E485" s="58" t="s">
        <v>43</v>
      </c>
      <c r="F485" s="59">
        <v>0.30399999999999999</v>
      </c>
      <c r="G485" s="25" t="e">
        <f>G483*0.08*F485</f>
        <v>#REF!</v>
      </c>
      <c r="H485" s="26"/>
      <c r="I485" s="27"/>
      <c r="J485" s="28">
        <f t="shared" si="59"/>
        <v>0</v>
      </c>
      <c r="K485" s="28" t="e">
        <f>H485*G485</f>
        <v>#REF!</v>
      </c>
      <c r="L485" s="28"/>
      <c r="M485" s="29" t="e">
        <f t="shared" si="60"/>
        <v>#REF!</v>
      </c>
    </row>
    <row r="486" spans="1:13" s="24" customFormat="1" ht="25.5">
      <c r="A486" s="54">
        <v>99</v>
      </c>
      <c r="B486" s="55"/>
      <c r="C486" s="83" t="s">
        <v>62</v>
      </c>
      <c r="D486" s="57" t="s">
        <v>57</v>
      </c>
      <c r="E486" s="58" t="s">
        <v>37</v>
      </c>
      <c r="F486" s="59">
        <v>0.9</v>
      </c>
      <c r="G486" s="25" t="e">
        <f>G483*0.08*F486</f>
        <v>#REF!</v>
      </c>
      <c r="H486" s="26"/>
      <c r="I486" s="27"/>
      <c r="J486" s="28">
        <f t="shared" si="59"/>
        <v>0</v>
      </c>
      <c r="K486" s="28" t="e">
        <f>H486*G486</f>
        <v>#REF!</v>
      </c>
      <c r="L486" s="28"/>
      <c r="M486" s="29" t="e">
        <f t="shared" si="60"/>
        <v>#REF!</v>
      </c>
    </row>
    <row r="487" spans="1:13" s="24" customFormat="1" ht="25.5">
      <c r="A487" s="54">
        <v>100</v>
      </c>
      <c r="B487" s="55"/>
      <c r="C487" s="83" t="s">
        <v>63</v>
      </c>
      <c r="D487" s="57" t="s">
        <v>57</v>
      </c>
      <c r="E487" s="58" t="s">
        <v>40</v>
      </c>
      <c r="F487" s="59">
        <v>1.1000000000000001</v>
      </c>
      <c r="G487" s="25" t="e">
        <f>#REF!*F487</f>
        <v>#REF!</v>
      </c>
      <c r="H487" s="26"/>
      <c r="I487" s="27"/>
      <c r="J487" s="28">
        <f t="shared" si="59"/>
        <v>0</v>
      </c>
      <c r="K487" s="28" t="e">
        <f>H487*G487</f>
        <v>#REF!</v>
      </c>
      <c r="L487" s="28"/>
      <c r="M487" s="29" t="e">
        <f t="shared" si="60"/>
        <v>#REF!</v>
      </c>
    </row>
    <row r="488" spans="1:13" s="24" customFormat="1" ht="25.5">
      <c r="A488" s="78">
        <v>80</v>
      </c>
      <c r="B488" s="79">
        <v>106</v>
      </c>
      <c r="C488" s="134" t="s">
        <v>98</v>
      </c>
      <c r="D488" s="80"/>
      <c r="E488" s="81"/>
      <c r="F488" s="82"/>
      <c r="G488" s="13"/>
      <c r="H488" s="10"/>
      <c r="I488" s="7"/>
      <c r="J488" s="8"/>
      <c r="K488" s="9"/>
      <c r="L488" s="9"/>
      <c r="M488" s="11"/>
    </row>
    <row r="489" spans="1:13" s="24" customFormat="1">
      <c r="A489" s="49">
        <v>81</v>
      </c>
      <c r="B489" s="50"/>
      <c r="C489" s="51" t="s">
        <v>44</v>
      </c>
      <c r="D489" s="51"/>
      <c r="E489" s="52" t="s">
        <v>33</v>
      </c>
      <c r="F489" s="53"/>
      <c r="G489" s="14" t="e">
        <f>#REF!*2</f>
        <v>#REF!</v>
      </c>
      <c r="H489" s="12"/>
      <c r="I489" s="4"/>
      <c r="J489" s="5">
        <f>H489+I489</f>
        <v>0</v>
      </c>
      <c r="K489" s="5"/>
      <c r="L489" s="5" t="e">
        <f>I489*G489</f>
        <v>#REF!</v>
      </c>
      <c r="M489" s="6" t="e">
        <f>K489+L489</f>
        <v>#REF!</v>
      </c>
    </row>
    <row r="490" spans="1:13" s="24" customFormat="1" ht="25.5">
      <c r="A490" s="54">
        <v>82</v>
      </c>
      <c r="B490" s="55"/>
      <c r="C490" s="83" t="s">
        <v>41</v>
      </c>
      <c r="D490" s="57" t="s">
        <v>57</v>
      </c>
      <c r="E490" s="30" t="s">
        <v>43</v>
      </c>
      <c r="F490" s="59">
        <f>1.21*1.6</f>
        <v>1.9359999999999999</v>
      </c>
      <c r="G490" s="25" t="e">
        <f>G489*0.08*F490</f>
        <v>#REF!</v>
      </c>
      <c r="H490" s="26"/>
      <c r="I490" s="27"/>
      <c r="J490" s="28">
        <f>H490+I490</f>
        <v>0</v>
      </c>
      <c r="K490" s="28" t="e">
        <f>H490*G490</f>
        <v>#REF!</v>
      </c>
      <c r="L490" s="28"/>
      <c r="M490" s="29" t="e">
        <f>K490+L490</f>
        <v>#REF!</v>
      </c>
    </row>
    <row r="491" spans="1:13" s="24" customFormat="1" ht="25.5">
      <c r="A491" s="54">
        <v>83</v>
      </c>
      <c r="B491" s="55"/>
      <c r="C491" s="83" t="s">
        <v>42</v>
      </c>
      <c r="D491" s="57" t="s">
        <v>57</v>
      </c>
      <c r="E491" s="58" t="s">
        <v>43</v>
      </c>
      <c r="F491" s="59">
        <v>0.30399999999999999</v>
      </c>
      <c r="G491" s="25" t="e">
        <f>G489*0.08*F491</f>
        <v>#REF!</v>
      </c>
      <c r="H491" s="26"/>
      <c r="I491" s="27"/>
      <c r="J491" s="28">
        <f>H491+I491</f>
        <v>0</v>
      </c>
      <c r="K491" s="28" t="e">
        <f>H491*G491</f>
        <v>#REF!</v>
      </c>
      <c r="L491" s="28"/>
      <c r="M491" s="29" t="e">
        <f>K491+L491</f>
        <v>#REF!</v>
      </c>
    </row>
    <row r="492" spans="1:13" s="24" customFormat="1" ht="25.5">
      <c r="A492" s="54">
        <v>84</v>
      </c>
      <c r="B492" s="55"/>
      <c r="C492" s="83" t="s">
        <v>62</v>
      </c>
      <c r="D492" s="57" t="s">
        <v>57</v>
      </c>
      <c r="E492" s="58" t="s">
        <v>37</v>
      </c>
      <c r="F492" s="59">
        <v>0.9</v>
      </c>
      <c r="G492" s="25" t="e">
        <f>G489*0.08*F492</f>
        <v>#REF!</v>
      </c>
      <c r="H492" s="26"/>
      <c r="I492" s="27"/>
      <c r="J492" s="28">
        <f>H492+I492</f>
        <v>0</v>
      </c>
      <c r="K492" s="28" t="e">
        <f>H492*G492</f>
        <v>#REF!</v>
      </c>
      <c r="L492" s="28"/>
      <c r="M492" s="29" t="e">
        <f>K492+L492</f>
        <v>#REF!</v>
      </c>
    </row>
    <row r="493" spans="1:13" s="24" customFormat="1" ht="25.5">
      <c r="A493" s="54">
        <v>85</v>
      </c>
      <c r="B493" s="55"/>
      <c r="C493" s="83" t="s">
        <v>63</v>
      </c>
      <c r="D493" s="57" t="s">
        <v>57</v>
      </c>
      <c r="E493" s="58" t="s">
        <v>40</v>
      </c>
      <c r="F493" s="59">
        <v>1.1000000000000001</v>
      </c>
      <c r="G493" s="25" t="e">
        <f>#REF!*2*F493</f>
        <v>#REF!</v>
      </c>
      <c r="H493" s="26"/>
      <c r="I493" s="27"/>
      <c r="J493" s="28">
        <f>H493+I493</f>
        <v>0</v>
      </c>
      <c r="K493" s="28" t="e">
        <f>H493*G493</f>
        <v>#REF!</v>
      </c>
      <c r="L493" s="28"/>
      <c r="M493" s="29" t="e">
        <f>K493+L493</f>
        <v>#REF!</v>
      </c>
    </row>
    <row r="494" spans="1:13" s="24" customFormat="1" ht="25.5">
      <c r="A494" s="78">
        <v>86</v>
      </c>
      <c r="B494" s="79">
        <v>106</v>
      </c>
      <c r="C494" s="80" t="s">
        <v>99</v>
      </c>
      <c r="D494" s="80"/>
      <c r="E494" s="81"/>
      <c r="F494" s="82"/>
      <c r="G494" s="13"/>
      <c r="H494" s="10"/>
      <c r="I494" s="7"/>
      <c r="J494" s="8"/>
      <c r="K494" s="9"/>
      <c r="L494" s="9"/>
      <c r="M494" s="11"/>
    </row>
    <row r="495" spans="1:13" s="24" customFormat="1" ht="25.5">
      <c r="A495" s="49">
        <v>89</v>
      </c>
      <c r="B495" s="50"/>
      <c r="C495" s="51" t="s">
        <v>46</v>
      </c>
      <c r="D495" s="51"/>
      <c r="E495" s="52" t="s">
        <v>33</v>
      </c>
      <c r="F495" s="53"/>
      <c r="G495" s="14" t="e">
        <f>#REF!*2</f>
        <v>#REF!</v>
      </c>
      <c r="H495" s="12"/>
      <c r="I495" s="4"/>
      <c r="J495" s="5">
        <f t="shared" ref="J495:J506" si="61">H495+I495</f>
        <v>0</v>
      </c>
      <c r="K495" s="5"/>
      <c r="L495" s="5" t="e">
        <f>I495*G495</f>
        <v>#REF!</v>
      </c>
      <c r="M495" s="6" t="e">
        <f t="shared" ref="M495:M506" si="62">K495+L495</f>
        <v>#REF!</v>
      </c>
    </row>
    <row r="496" spans="1:13" s="24" customFormat="1" ht="25.5">
      <c r="A496" s="54">
        <v>90</v>
      </c>
      <c r="B496" s="55"/>
      <c r="C496" s="83" t="s">
        <v>64</v>
      </c>
      <c r="D496" s="57" t="s">
        <v>57</v>
      </c>
      <c r="E496" s="58" t="s">
        <v>33</v>
      </c>
      <c r="F496" s="59">
        <v>1.1499999999999999</v>
      </c>
      <c r="G496" s="25" t="e">
        <f>G495*F496</f>
        <v>#REF!</v>
      </c>
      <c r="H496" s="26"/>
      <c r="I496" s="27"/>
      <c r="J496" s="28">
        <f t="shared" si="61"/>
        <v>0</v>
      </c>
      <c r="K496" s="28" t="e">
        <f>H496*G496</f>
        <v>#REF!</v>
      </c>
      <c r="L496" s="28"/>
      <c r="M496" s="29" t="e">
        <f t="shared" si="62"/>
        <v>#REF!</v>
      </c>
    </row>
    <row r="497" spans="1:13" s="24" customFormat="1">
      <c r="A497" s="49">
        <v>91</v>
      </c>
      <c r="B497" s="50"/>
      <c r="C497" s="51" t="s">
        <v>48</v>
      </c>
      <c r="D497" s="51"/>
      <c r="E497" s="52" t="s">
        <v>33</v>
      </c>
      <c r="F497" s="53"/>
      <c r="G497" s="14" t="e">
        <f>#REF!*2</f>
        <v>#REF!</v>
      </c>
      <c r="H497" s="12"/>
      <c r="I497" s="4"/>
      <c r="J497" s="5">
        <f t="shared" si="61"/>
        <v>0</v>
      </c>
      <c r="K497" s="5"/>
      <c r="L497" s="5" t="e">
        <f>I497*G497</f>
        <v>#REF!</v>
      </c>
      <c r="M497" s="6" t="e">
        <f t="shared" si="62"/>
        <v>#REF!</v>
      </c>
    </row>
    <row r="498" spans="1:13" s="24" customFormat="1" ht="25.5">
      <c r="A498" s="54">
        <v>92</v>
      </c>
      <c r="B498" s="55"/>
      <c r="C498" s="83" t="s">
        <v>41</v>
      </c>
      <c r="D498" s="57" t="s">
        <v>57</v>
      </c>
      <c r="E498" s="30" t="s">
        <v>43</v>
      </c>
      <c r="F498" s="59">
        <f>1.21*1.6</f>
        <v>1.9359999999999999</v>
      </c>
      <c r="G498" s="25" t="e">
        <f>G497*0.06*F498</f>
        <v>#REF!</v>
      </c>
      <c r="H498" s="26"/>
      <c r="I498" s="27"/>
      <c r="J498" s="28">
        <f t="shared" si="61"/>
        <v>0</v>
      </c>
      <c r="K498" s="28" t="e">
        <f>H498*G498</f>
        <v>#REF!</v>
      </c>
      <c r="L498" s="28"/>
      <c r="M498" s="29" t="e">
        <f t="shared" si="62"/>
        <v>#REF!</v>
      </c>
    </row>
    <row r="499" spans="1:13" s="24" customFormat="1" ht="25.5">
      <c r="A499" s="54">
        <v>93</v>
      </c>
      <c r="B499" s="55"/>
      <c r="C499" s="83" t="s">
        <v>42</v>
      </c>
      <c r="D499" s="57" t="s">
        <v>57</v>
      </c>
      <c r="E499" s="58" t="s">
        <v>43</v>
      </c>
      <c r="F499" s="59">
        <v>0.30399999999999999</v>
      </c>
      <c r="G499" s="25" t="e">
        <f>G497*0.06*F499</f>
        <v>#REF!</v>
      </c>
      <c r="H499" s="26"/>
      <c r="I499" s="27"/>
      <c r="J499" s="28">
        <f t="shared" si="61"/>
        <v>0</v>
      </c>
      <c r="K499" s="28" t="e">
        <f>H499*G499</f>
        <v>#REF!</v>
      </c>
      <c r="L499" s="28"/>
      <c r="M499" s="29" t="e">
        <f t="shared" si="62"/>
        <v>#REF!</v>
      </c>
    </row>
    <row r="500" spans="1:13" s="24" customFormat="1" ht="25.5">
      <c r="A500" s="54">
        <v>94</v>
      </c>
      <c r="B500" s="55"/>
      <c r="C500" s="83" t="s">
        <v>62</v>
      </c>
      <c r="D500" s="57" t="s">
        <v>57</v>
      </c>
      <c r="E500" s="58" t="s">
        <v>37</v>
      </c>
      <c r="F500" s="59">
        <v>0.9</v>
      </c>
      <c r="G500" s="25" t="e">
        <f>G497*0.06*F500</f>
        <v>#REF!</v>
      </c>
      <c r="H500" s="26"/>
      <c r="I500" s="27"/>
      <c r="J500" s="28">
        <f t="shared" si="61"/>
        <v>0</v>
      </c>
      <c r="K500" s="28" t="e">
        <f>H500*G500</f>
        <v>#REF!</v>
      </c>
      <c r="L500" s="28"/>
      <c r="M500" s="29" t="e">
        <f t="shared" si="62"/>
        <v>#REF!</v>
      </c>
    </row>
    <row r="501" spans="1:13" s="24" customFormat="1" ht="25.5">
      <c r="A501" s="54">
        <v>95</v>
      </c>
      <c r="B501" s="55"/>
      <c r="C501" s="83" t="s">
        <v>63</v>
      </c>
      <c r="D501" s="57" t="s">
        <v>57</v>
      </c>
      <c r="E501" s="58" t="s">
        <v>40</v>
      </c>
      <c r="F501" s="59">
        <v>1.1000000000000001</v>
      </c>
      <c r="G501" s="25" t="e">
        <f>#REF!*2*F501</f>
        <v>#REF!</v>
      </c>
      <c r="H501" s="26"/>
      <c r="I501" s="27"/>
      <c r="J501" s="28">
        <f t="shared" si="61"/>
        <v>0</v>
      </c>
      <c r="K501" s="28" t="e">
        <f>H501*G501</f>
        <v>#REF!</v>
      </c>
      <c r="L501" s="28"/>
      <c r="M501" s="29" t="e">
        <f t="shared" si="62"/>
        <v>#REF!</v>
      </c>
    </row>
    <row r="502" spans="1:13" s="24" customFormat="1">
      <c r="A502" s="49">
        <v>96</v>
      </c>
      <c r="B502" s="50"/>
      <c r="C502" s="51" t="s">
        <v>44</v>
      </c>
      <c r="D502" s="51"/>
      <c r="E502" s="52" t="s">
        <v>33</v>
      </c>
      <c r="F502" s="53"/>
      <c r="G502" s="14" t="e">
        <f>G495</f>
        <v>#REF!</v>
      </c>
      <c r="H502" s="12"/>
      <c r="I502" s="4"/>
      <c r="J502" s="5">
        <f t="shared" si="61"/>
        <v>0</v>
      </c>
      <c r="K502" s="5"/>
      <c r="L502" s="5" t="e">
        <f>I502*G502</f>
        <v>#REF!</v>
      </c>
      <c r="M502" s="6" t="e">
        <f t="shared" si="62"/>
        <v>#REF!</v>
      </c>
    </row>
    <row r="503" spans="1:13" s="24" customFormat="1" ht="25.5">
      <c r="A503" s="54">
        <v>97</v>
      </c>
      <c r="B503" s="55"/>
      <c r="C503" s="83" t="s">
        <v>41</v>
      </c>
      <c r="D503" s="57" t="s">
        <v>57</v>
      </c>
      <c r="E503" s="30" t="s">
        <v>43</v>
      </c>
      <c r="F503" s="59">
        <f>1.21*1.6</f>
        <v>1.9359999999999999</v>
      </c>
      <c r="G503" s="25" t="e">
        <f>G502*0.08*F503</f>
        <v>#REF!</v>
      </c>
      <c r="H503" s="26"/>
      <c r="I503" s="27"/>
      <c r="J503" s="28">
        <f t="shared" si="61"/>
        <v>0</v>
      </c>
      <c r="K503" s="28" t="e">
        <f>H503*G503</f>
        <v>#REF!</v>
      </c>
      <c r="L503" s="28"/>
      <c r="M503" s="29" t="e">
        <f t="shared" si="62"/>
        <v>#REF!</v>
      </c>
    </row>
    <row r="504" spans="1:13" s="24" customFormat="1" ht="25.5">
      <c r="A504" s="54">
        <v>98</v>
      </c>
      <c r="B504" s="55"/>
      <c r="C504" s="83" t="s">
        <v>42</v>
      </c>
      <c r="D504" s="57" t="s">
        <v>57</v>
      </c>
      <c r="E504" s="58" t="s">
        <v>43</v>
      </c>
      <c r="F504" s="59">
        <v>0.30399999999999999</v>
      </c>
      <c r="G504" s="25" t="e">
        <f>G502*0.08*F504</f>
        <v>#REF!</v>
      </c>
      <c r="H504" s="26"/>
      <c r="I504" s="27"/>
      <c r="J504" s="28">
        <f t="shared" si="61"/>
        <v>0</v>
      </c>
      <c r="K504" s="28" t="e">
        <f>H504*G504</f>
        <v>#REF!</v>
      </c>
      <c r="L504" s="28"/>
      <c r="M504" s="29" t="e">
        <f t="shared" si="62"/>
        <v>#REF!</v>
      </c>
    </row>
    <row r="505" spans="1:13" s="24" customFormat="1" ht="25.5">
      <c r="A505" s="54">
        <v>99</v>
      </c>
      <c r="B505" s="55"/>
      <c r="C505" s="83" t="s">
        <v>62</v>
      </c>
      <c r="D505" s="57" t="s">
        <v>57</v>
      </c>
      <c r="E505" s="58" t="s">
        <v>37</v>
      </c>
      <c r="F505" s="59">
        <v>0.9</v>
      </c>
      <c r="G505" s="25" t="e">
        <f>G502*0.08*F505</f>
        <v>#REF!</v>
      </c>
      <c r="H505" s="26"/>
      <c r="I505" s="27"/>
      <c r="J505" s="28">
        <f t="shared" si="61"/>
        <v>0</v>
      </c>
      <c r="K505" s="28" t="e">
        <f>H505*G505</f>
        <v>#REF!</v>
      </c>
      <c r="L505" s="28"/>
      <c r="M505" s="29" t="e">
        <f t="shared" si="62"/>
        <v>#REF!</v>
      </c>
    </row>
    <row r="506" spans="1:13" s="24" customFormat="1" ht="25.5">
      <c r="A506" s="54">
        <v>100</v>
      </c>
      <c r="B506" s="55"/>
      <c r="C506" s="83" t="s">
        <v>63</v>
      </c>
      <c r="D506" s="57" t="s">
        <v>57</v>
      </c>
      <c r="E506" s="58" t="s">
        <v>40</v>
      </c>
      <c r="F506" s="59">
        <v>1.1000000000000001</v>
      </c>
      <c r="G506" s="25" t="e">
        <f>#REF!*2*F506</f>
        <v>#REF!</v>
      </c>
      <c r="H506" s="26"/>
      <c r="I506" s="27"/>
      <c r="J506" s="28">
        <f t="shared" si="61"/>
        <v>0</v>
      </c>
      <c r="K506" s="28" t="e">
        <f>H506*G506</f>
        <v>#REF!</v>
      </c>
      <c r="L506" s="28"/>
      <c r="M506" s="29" t="e">
        <f t="shared" si="62"/>
        <v>#REF!</v>
      </c>
    </row>
    <row r="507" spans="1:13" s="24" customFormat="1" ht="25.5">
      <c r="A507" s="78">
        <v>80</v>
      </c>
      <c r="B507" s="79">
        <v>106</v>
      </c>
      <c r="C507" s="80" t="s">
        <v>100</v>
      </c>
      <c r="D507" s="80"/>
      <c r="E507" s="81"/>
      <c r="F507" s="82"/>
      <c r="G507" s="13"/>
      <c r="H507" s="10"/>
      <c r="I507" s="7"/>
      <c r="J507" s="8"/>
      <c r="K507" s="9"/>
      <c r="L507" s="9"/>
      <c r="M507" s="11"/>
    </row>
    <row r="508" spans="1:13" s="24" customFormat="1">
      <c r="A508" s="49">
        <v>81</v>
      </c>
      <c r="B508" s="50"/>
      <c r="C508" s="51" t="s">
        <v>44</v>
      </c>
      <c r="D508" s="51"/>
      <c r="E508" s="52" t="s">
        <v>33</v>
      </c>
      <c r="F508" s="53"/>
      <c r="G508" s="14" t="e">
        <f>#REF!*7</f>
        <v>#REF!</v>
      </c>
      <c r="H508" s="12"/>
      <c r="I508" s="4"/>
      <c r="J508" s="5">
        <f>H508+I508</f>
        <v>0</v>
      </c>
      <c r="K508" s="5"/>
      <c r="L508" s="5" t="e">
        <f>I508*G508</f>
        <v>#REF!</v>
      </c>
      <c r="M508" s="6" t="e">
        <f>K508+L508</f>
        <v>#REF!</v>
      </c>
    </row>
    <row r="509" spans="1:13" s="24" customFormat="1" ht="25.5">
      <c r="A509" s="54">
        <v>82</v>
      </c>
      <c r="B509" s="55"/>
      <c r="C509" s="83" t="s">
        <v>41</v>
      </c>
      <c r="D509" s="57" t="s">
        <v>57</v>
      </c>
      <c r="E509" s="30" t="s">
        <v>43</v>
      </c>
      <c r="F509" s="59">
        <f>1.21*1.6</f>
        <v>1.9359999999999999</v>
      </c>
      <c r="G509" s="25" t="e">
        <f>G508*0.08*F509</f>
        <v>#REF!</v>
      </c>
      <c r="H509" s="26"/>
      <c r="I509" s="27"/>
      <c r="J509" s="28">
        <f>H509+I509</f>
        <v>0</v>
      </c>
      <c r="K509" s="28" t="e">
        <f>H509*G509</f>
        <v>#REF!</v>
      </c>
      <c r="L509" s="28"/>
      <c r="M509" s="29" t="e">
        <f>K509+L509</f>
        <v>#REF!</v>
      </c>
    </row>
    <row r="510" spans="1:13" s="24" customFormat="1" ht="25.5">
      <c r="A510" s="54">
        <v>83</v>
      </c>
      <c r="B510" s="55"/>
      <c r="C510" s="83" t="s">
        <v>42</v>
      </c>
      <c r="D510" s="57" t="s">
        <v>57</v>
      </c>
      <c r="E510" s="58" t="s">
        <v>43</v>
      </c>
      <c r="F510" s="59">
        <v>0.30399999999999999</v>
      </c>
      <c r="G510" s="25" t="e">
        <f>G508*0.08*F510</f>
        <v>#REF!</v>
      </c>
      <c r="H510" s="26"/>
      <c r="I510" s="27"/>
      <c r="J510" s="28">
        <f>H510+I510</f>
        <v>0</v>
      </c>
      <c r="K510" s="28" t="e">
        <f>H510*G510</f>
        <v>#REF!</v>
      </c>
      <c r="L510" s="28"/>
      <c r="M510" s="29" t="e">
        <f>K510+L510</f>
        <v>#REF!</v>
      </c>
    </row>
    <row r="511" spans="1:13" s="24" customFormat="1" ht="25.5">
      <c r="A511" s="54">
        <v>84</v>
      </c>
      <c r="B511" s="55"/>
      <c r="C511" s="83" t="s">
        <v>62</v>
      </c>
      <c r="D511" s="57" t="s">
        <v>57</v>
      </c>
      <c r="E511" s="58" t="s">
        <v>37</v>
      </c>
      <c r="F511" s="59">
        <v>0.9</v>
      </c>
      <c r="G511" s="25" t="e">
        <f>G508*0.08*F511</f>
        <v>#REF!</v>
      </c>
      <c r="H511" s="26"/>
      <c r="I511" s="27"/>
      <c r="J511" s="28">
        <f>H511+I511</f>
        <v>0</v>
      </c>
      <c r="K511" s="28" t="e">
        <f>H511*G511</f>
        <v>#REF!</v>
      </c>
      <c r="L511" s="28"/>
      <c r="M511" s="29" t="e">
        <f>K511+L511</f>
        <v>#REF!</v>
      </c>
    </row>
    <row r="512" spans="1:13" s="24" customFormat="1" ht="25.5">
      <c r="A512" s="54">
        <v>85</v>
      </c>
      <c r="B512" s="55"/>
      <c r="C512" s="83" t="s">
        <v>63</v>
      </c>
      <c r="D512" s="57" t="s">
        <v>57</v>
      </c>
      <c r="E512" s="58" t="s">
        <v>40</v>
      </c>
      <c r="F512" s="59">
        <v>1.1000000000000001</v>
      </c>
      <c r="G512" s="25" t="e">
        <f>#REF!*7*F512</f>
        <v>#REF!</v>
      </c>
      <c r="H512" s="26"/>
      <c r="I512" s="27"/>
      <c r="J512" s="28">
        <f>H512+I512</f>
        <v>0</v>
      </c>
      <c r="K512" s="28" t="e">
        <f>H512*G512</f>
        <v>#REF!</v>
      </c>
      <c r="L512" s="28"/>
      <c r="M512" s="29" t="e">
        <f>K512+L512</f>
        <v>#REF!</v>
      </c>
    </row>
    <row r="513" spans="1:13" s="24" customFormat="1" ht="25.5">
      <c r="A513" s="78">
        <v>86</v>
      </c>
      <c r="B513" s="79">
        <v>106</v>
      </c>
      <c r="C513" s="80" t="s">
        <v>101</v>
      </c>
      <c r="D513" s="80"/>
      <c r="E513" s="81"/>
      <c r="F513" s="82"/>
      <c r="G513" s="13"/>
      <c r="H513" s="10"/>
      <c r="I513" s="7"/>
      <c r="J513" s="8"/>
      <c r="K513" s="9"/>
      <c r="L513" s="9"/>
      <c r="M513" s="11"/>
    </row>
    <row r="514" spans="1:13" s="24" customFormat="1" ht="25.5">
      <c r="A514" s="49">
        <v>89</v>
      </c>
      <c r="B514" s="50"/>
      <c r="C514" s="51" t="s">
        <v>46</v>
      </c>
      <c r="D514" s="51"/>
      <c r="E514" s="52" t="s">
        <v>33</v>
      </c>
      <c r="F514" s="53"/>
      <c r="G514" s="14" t="e">
        <f>#REF!*7</f>
        <v>#REF!</v>
      </c>
      <c r="H514" s="12"/>
      <c r="I514" s="4"/>
      <c r="J514" s="5">
        <f t="shared" ref="J514:J525" si="63">H514+I514</f>
        <v>0</v>
      </c>
      <c r="K514" s="5"/>
      <c r="L514" s="5" t="e">
        <f>I514*G514</f>
        <v>#REF!</v>
      </c>
      <c r="M514" s="6" t="e">
        <f t="shared" ref="M514:M525" si="64">K514+L514</f>
        <v>#REF!</v>
      </c>
    </row>
    <row r="515" spans="1:13" s="24" customFormat="1" ht="25.5">
      <c r="A515" s="54">
        <v>90</v>
      </c>
      <c r="B515" s="55"/>
      <c r="C515" s="83" t="s">
        <v>64</v>
      </c>
      <c r="D515" s="57" t="s">
        <v>57</v>
      </c>
      <c r="E515" s="58" t="s">
        <v>33</v>
      </c>
      <c r="F515" s="59">
        <v>1.1499999999999999</v>
      </c>
      <c r="G515" s="25" t="e">
        <f>G514*F515</f>
        <v>#REF!</v>
      </c>
      <c r="H515" s="26"/>
      <c r="I515" s="27"/>
      <c r="J515" s="28">
        <f t="shared" si="63"/>
        <v>0</v>
      </c>
      <c r="K515" s="28" t="e">
        <f>H515*G515</f>
        <v>#REF!</v>
      </c>
      <c r="L515" s="28"/>
      <c r="M515" s="29" t="e">
        <f t="shared" si="64"/>
        <v>#REF!</v>
      </c>
    </row>
    <row r="516" spans="1:13" s="24" customFormat="1">
      <c r="A516" s="49">
        <v>91</v>
      </c>
      <c r="B516" s="50"/>
      <c r="C516" s="51" t="s">
        <v>48</v>
      </c>
      <c r="D516" s="51"/>
      <c r="E516" s="52" t="s">
        <v>33</v>
      </c>
      <c r="F516" s="53"/>
      <c r="G516" s="14" t="e">
        <f>#REF!*7</f>
        <v>#REF!</v>
      </c>
      <c r="H516" s="12"/>
      <c r="I516" s="4"/>
      <c r="J516" s="5">
        <f t="shared" si="63"/>
        <v>0</v>
      </c>
      <c r="K516" s="5"/>
      <c r="L516" s="5" t="e">
        <f>I516*G516</f>
        <v>#REF!</v>
      </c>
      <c r="M516" s="6" t="e">
        <f t="shared" si="64"/>
        <v>#REF!</v>
      </c>
    </row>
    <row r="517" spans="1:13" s="24" customFormat="1" ht="25.5">
      <c r="A517" s="54">
        <v>92</v>
      </c>
      <c r="B517" s="55"/>
      <c r="C517" s="83" t="s">
        <v>41</v>
      </c>
      <c r="D517" s="57" t="s">
        <v>57</v>
      </c>
      <c r="E517" s="30" t="s">
        <v>43</v>
      </c>
      <c r="F517" s="59">
        <f>1.21*1.6</f>
        <v>1.9359999999999999</v>
      </c>
      <c r="G517" s="25" t="e">
        <f>G516*0.06*F517</f>
        <v>#REF!</v>
      </c>
      <c r="H517" s="26"/>
      <c r="I517" s="27"/>
      <c r="J517" s="28">
        <f t="shared" si="63"/>
        <v>0</v>
      </c>
      <c r="K517" s="28" t="e">
        <f>H517*G517</f>
        <v>#REF!</v>
      </c>
      <c r="L517" s="28"/>
      <c r="M517" s="29" t="e">
        <f t="shared" si="64"/>
        <v>#REF!</v>
      </c>
    </row>
    <row r="518" spans="1:13" s="24" customFormat="1" ht="25.5">
      <c r="A518" s="54">
        <v>93</v>
      </c>
      <c r="B518" s="55"/>
      <c r="C518" s="83" t="s">
        <v>42</v>
      </c>
      <c r="D518" s="57" t="s">
        <v>57</v>
      </c>
      <c r="E518" s="58" t="s">
        <v>43</v>
      </c>
      <c r="F518" s="59">
        <v>0.30399999999999999</v>
      </c>
      <c r="G518" s="25" t="e">
        <f>G516*0.06*F518</f>
        <v>#REF!</v>
      </c>
      <c r="H518" s="26"/>
      <c r="I518" s="27"/>
      <c r="J518" s="28">
        <f t="shared" si="63"/>
        <v>0</v>
      </c>
      <c r="K518" s="28" t="e">
        <f>H518*G518</f>
        <v>#REF!</v>
      </c>
      <c r="L518" s="28"/>
      <c r="M518" s="29" t="e">
        <f t="shared" si="64"/>
        <v>#REF!</v>
      </c>
    </row>
    <row r="519" spans="1:13" s="24" customFormat="1" ht="25.5">
      <c r="A519" s="54">
        <v>94</v>
      </c>
      <c r="B519" s="55"/>
      <c r="C519" s="83" t="s">
        <v>62</v>
      </c>
      <c r="D519" s="57" t="s">
        <v>57</v>
      </c>
      <c r="E519" s="58" t="s">
        <v>37</v>
      </c>
      <c r="F519" s="59">
        <v>0.9</v>
      </c>
      <c r="G519" s="25" t="e">
        <f>G516*0.06*F519</f>
        <v>#REF!</v>
      </c>
      <c r="H519" s="26"/>
      <c r="I519" s="27"/>
      <c r="J519" s="28">
        <f t="shared" si="63"/>
        <v>0</v>
      </c>
      <c r="K519" s="28" t="e">
        <f>H519*G519</f>
        <v>#REF!</v>
      </c>
      <c r="L519" s="28"/>
      <c r="M519" s="29" t="e">
        <f t="shared" si="64"/>
        <v>#REF!</v>
      </c>
    </row>
    <row r="520" spans="1:13" s="24" customFormat="1" ht="25.5">
      <c r="A520" s="54">
        <v>95</v>
      </c>
      <c r="B520" s="55"/>
      <c r="C520" s="83" t="s">
        <v>63</v>
      </c>
      <c r="D520" s="57" t="s">
        <v>57</v>
      </c>
      <c r="E520" s="58" t="s">
        <v>40</v>
      </c>
      <c r="F520" s="59">
        <v>1.1000000000000001</v>
      </c>
      <c r="G520" s="25" t="e">
        <f>#REF!*7*F520</f>
        <v>#REF!</v>
      </c>
      <c r="H520" s="26"/>
      <c r="I520" s="27"/>
      <c r="J520" s="28">
        <f t="shared" si="63"/>
        <v>0</v>
      </c>
      <c r="K520" s="28" t="e">
        <f>H520*G520</f>
        <v>#REF!</v>
      </c>
      <c r="L520" s="28"/>
      <c r="M520" s="29" t="e">
        <f t="shared" si="64"/>
        <v>#REF!</v>
      </c>
    </row>
    <row r="521" spans="1:13" s="24" customFormat="1">
      <c r="A521" s="49">
        <v>96</v>
      </c>
      <c r="B521" s="50"/>
      <c r="C521" s="51" t="s">
        <v>44</v>
      </c>
      <c r="D521" s="51"/>
      <c r="E521" s="52" t="s">
        <v>33</v>
      </c>
      <c r="F521" s="53"/>
      <c r="G521" s="14" t="e">
        <f>G514</f>
        <v>#REF!</v>
      </c>
      <c r="H521" s="12"/>
      <c r="I521" s="4"/>
      <c r="J521" s="5">
        <f t="shared" si="63"/>
        <v>0</v>
      </c>
      <c r="K521" s="5"/>
      <c r="L521" s="5" t="e">
        <f>I521*G521</f>
        <v>#REF!</v>
      </c>
      <c r="M521" s="6" t="e">
        <f t="shared" si="64"/>
        <v>#REF!</v>
      </c>
    </row>
    <row r="522" spans="1:13" s="24" customFormat="1" ht="25.5">
      <c r="A522" s="54">
        <v>97</v>
      </c>
      <c r="B522" s="55"/>
      <c r="C522" s="83" t="s">
        <v>41</v>
      </c>
      <c r="D522" s="57" t="s">
        <v>57</v>
      </c>
      <c r="E522" s="30" t="s">
        <v>43</v>
      </c>
      <c r="F522" s="59">
        <f>1.21*1.6</f>
        <v>1.9359999999999999</v>
      </c>
      <c r="G522" s="25" t="e">
        <f>G521*0.08*F522</f>
        <v>#REF!</v>
      </c>
      <c r="H522" s="26"/>
      <c r="I522" s="27"/>
      <c r="J522" s="28">
        <f t="shared" si="63"/>
        <v>0</v>
      </c>
      <c r="K522" s="28" t="e">
        <f>H522*G522</f>
        <v>#REF!</v>
      </c>
      <c r="L522" s="28"/>
      <c r="M522" s="29" t="e">
        <f t="shared" si="64"/>
        <v>#REF!</v>
      </c>
    </row>
    <row r="523" spans="1:13" s="24" customFormat="1" ht="25.5">
      <c r="A523" s="54">
        <v>98</v>
      </c>
      <c r="B523" s="55"/>
      <c r="C523" s="83" t="s">
        <v>42</v>
      </c>
      <c r="D523" s="57" t="s">
        <v>57</v>
      </c>
      <c r="E523" s="58" t="s">
        <v>43</v>
      </c>
      <c r="F523" s="59">
        <v>0.30399999999999999</v>
      </c>
      <c r="G523" s="25" t="e">
        <f>G521*0.08*F523</f>
        <v>#REF!</v>
      </c>
      <c r="H523" s="26"/>
      <c r="I523" s="27"/>
      <c r="J523" s="28">
        <f t="shared" si="63"/>
        <v>0</v>
      </c>
      <c r="K523" s="28" t="e">
        <f>H523*G523</f>
        <v>#REF!</v>
      </c>
      <c r="L523" s="28"/>
      <c r="M523" s="29" t="e">
        <f t="shared" si="64"/>
        <v>#REF!</v>
      </c>
    </row>
    <row r="524" spans="1:13" s="24" customFormat="1" ht="25.5">
      <c r="A524" s="54">
        <v>99</v>
      </c>
      <c r="B524" s="55"/>
      <c r="C524" s="83" t="s">
        <v>62</v>
      </c>
      <c r="D524" s="57" t="s">
        <v>57</v>
      </c>
      <c r="E524" s="58" t="s">
        <v>37</v>
      </c>
      <c r="F524" s="59">
        <v>0.9</v>
      </c>
      <c r="G524" s="25" t="e">
        <f>G521*0.08*F524</f>
        <v>#REF!</v>
      </c>
      <c r="H524" s="26"/>
      <c r="I524" s="27"/>
      <c r="J524" s="28">
        <f t="shared" si="63"/>
        <v>0</v>
      </c>
      <c r="K524" s="28" t="e">
        <f>H524*G524</f>
        <v>#REF!</v>
      </c>
      <c r="L524" s="28"/>
      <c r="M524" s="29" t="e">
        <f t="shared" si="64"/>
        <v>#REF!</v>
      </c>
    </row>
    <row r="525" spans="1:13" s="24" customFormat="1" ht="25.5">
      <c r="A525" s="54">
        <v>100</v>
      </c>
      <c r="B525" s="55"/>
      <c r="C525" s="83" t="s">
        <v>63</v>
      </c>
      <c r="D525" s="57" t="s">
        <v>57</v>
      </c>
      <c r="E525" s="58" t="s">
        <v>40</v>
      </c>
      <c r="F525" s="59">
        <v>1.1000000000000001</v>
      </c>
      <c r="G525" s="25" t="e">
        <f>#REF!*7*F525</f>
        <v>#REF!</v>
      </c>
      <c r="H525" s="26"/>
      <c r="I525" s="27"/>
      <c r="J525" s="28">
        <f t="shared" si="63"/>
        <v>0</v>
      </c>
      <c r="K525" s="28" t="e">
        <f>H525*G525</f>
        <v>#REF!</v>
      </c>
      <c r="L525" s="28"/>
      <c r="M525" s="29" t="e">
        <f t="shared" si="64"/>
        <v>#REF!</v>
      </c>
    </row>
    <row r="526" spans="1:13" s="24" customFormat="1" ht="24.75" customHeight="1">
      <c r="A526" s="78">
        <v>80</v>
      </c>
      <c r="B526" s="79">
        <v>106</v>
      </c>
      <c r="C526" s="80" t="s">
        <v>103</v>
      </c>
      <c r="D526" s="80"/>
      <c r="E526" s="81"/>
      <c r="F526" s="82"/>
      <c r="G526" s="13"/>
      <c r="H526" s="10"/>
      <c r="I526" s="7"/>
      <c r="J526" s="8"/>
      <c r="K526" s="9"/>
      <c r="L526" s="9"/>
      <c r="M526" s="11"/>
    </row>
    <row r="527" spans="1:13" s="24" customFormat="1">
      <c r="A527" s="49">
        <v>81</v>
      </c>
      <c r="B527" s="50"/>
      <c r="C527" s="51" t="s">
        <v>44</v>
      </c>
      <c r="D527" s="51"/>
      <c r="E527" s="52" t="s">
        <v>33</v>
      </c>
      <c r="F527" s="53"/>
      <c r="G527" s="14" t="e">
        <f>#REF!</f>
        <v>#REF!</v>
      </c>
      <c r="H527" s="12"/>
      <c r="I527" s="4"/>
      <c r="J527" s="5">
        <f>H527+I527</f>
        <v>0</v>
      </c>
      <c r="K527" s="5"/>
      <c r="L527" s="5" t="e">
        <f>I527*G527</f>
        <v>#REF!</v>
      </c>
      <c r="M527" s="6" t="e">
        <f>K527+L527</f>
        <v>#REF!</v>
      </c>
    </row>
    <row r="528" spans="1:13" s="24" customFormat="1" ht="25.5">
      <c r="A528" s="54">
        <v>82</v>
      </c>
      <c r="B528" s="55"/>
      <c r="C528" s="83" t="s">
        <v>41</v>
      </c>
      <c r="D528" s="57" t="s">
        <v>57</v>
      </c>
      <c r="E528" s="30" t="s">
        <v>43</v>
      </c>
      <c r="F528" s="59">
        <f>1.21*1.6</f>
        <v>1.9359999999999999</v>
      </c>
      <c r="G528" s="25" t="e">
        <f>G527*0.08*F528</f>
        <v>#REF!</v>
      </c>
      <c r="H528" s="26"/>
      <c r="I528" s="27"/>
      <c r="J528" s="28">
        <f>H528+I528</f>
        <v>0</v>
      </c>
      <c r="K528" s="28" t="e">
        <f>H528*G528</f>
        <v>#REF!</v>
      </c>
      <c r="L528" s="28"/>
      <c r="M528" s="29" t="e">
        <f>K528+L528</f>
        <v>#REF!</v>
      </c>
    </row>
    <row r="529" spans="1:13" s="24" customFormat="1" ht="25.5">
      <c r="A529" s="54">
        <v>83</v>
      </c>
      <c r="B529" s="55"/>
      <c r="C529" s="83" t="s">
        <v>42</v>
      </c>
      <c r="D529" s="57" t="s">
        <v>57</v>
      </c>
      <c r="E529" s="58" t="s">
        <v>43</v>
      </c>
      <c r="F529" s="59">
        <v>0.30399999999999999</v>
      </c>
      <c r="G529" s="25" t="e">
        <f>G527*0.08*F529</f>
        <v>#REF!</v>
      </c>
      <c r="H529" s="26"/>
      <c r="I529" s="27"/>
      <c r="J529" s="28">
        <f>H529+I529</f>
        <v>0</v>
      </c>
      <c r="K529" s="28" t="e">
        <f>H529*G529</f>
        <v>#REF!</v>
      </c>
      <c r="L529" s="28"/>
      <c r="M529" s="29" t="e">
        <f>K529+L529</f>
        <v>#REF!</v>
      </c>
    </row>
    <row r="530" spans="1:13" s="24" customFormat="1" ht="25.5">
      <c r="A530" s="54">
        <v>84</v>
      </c>
      <c r="B530" s="55"/>
      <c r="C530" s="83" t="s">
        <v>62</v>
      </c>
      <c r="D530" s="57" t="s">
        <v>57</v>
      </c>
      <c r="E530" s="58" t="s">
        <v>37</v>
      </c>
      <c r="F530" s="59">
        <v>0.9</v>
      </c>
      <c r="G530" s="25" t="e">
        <f>G527*0.08*F530</f>
        <v>#REF!</v>
      </c>
      <c r="H530" s="26"/>
      <c r="I530" s="27"/>
      <c r="J530" s="28">
        <f>H530+I530</f>
        <v>0</v>
      </c>
      <c r="K530" s="28" t="e">
        <f>H530*G530</f>
        <v>#REF!</v>
      </c>
      <c r="L530" s="28"/>
      <c r="M530" s="29" t="e">
        <f>K530+L530</f>
        <v>#REF!</v>
      </c>
    </row>
    <row r="531" spans="1:13" s="24" customFormat="1" ht="25.5">
      <c r="A531" s="54">
        <v>85</v>
      </c>
      <c r="B531" s="55"/>
      <c r="C531" s="83" t="s">
        <v>63</v>
      </c>
      <c r="D531" s="57" t="s">
        <v>57</v>
      </c>
      <c r="E531" s="58" t="s">
        <v>40</v>
      </c>
      <c r="F531" s="59">
        <v>1.1000000000000001</v>
      </c>
      <c r="G531" s="25" t="e">
        <f>#REF!*F531</f>
        <v>#REF!</v>
      </c>
      <c r="H531" s="26"/>
      <c r="I531" s="27"/>
      <c r="J531" s="28">
        <f>H531+I531</f>
        <v>0</v>
      </c>
      <c r="K531" s="28" t="e">
        <f>H531*G531</f>
        <v>#REF!</v>
      </c>
      <c r="L531" s="28"/>
      <c r="M531" s="29" t="e">
        <f>K531+L531</f>
        <v>#REF!</v>
      </c>
    </row>
    <row r="532" spans="1:13" s="24" customFormat="1" ht="25.5">
      <c r="A532" s="78">
        <v>86</v>
      </c>
      <c r="B532" s="79">
        <v>106</v>
      </c>
      <c r="C532" s="80" t="s">
        <v>102</v>
      </c>
      <c r="D532" s="80"/>
      <c r="E532" s="81"/>
      <c r="F532" s="82"/>
      <c r="G532" s="13"/>
      <c r="H532" s="10"/>
      <c r="I532" s="7"/>
      <c r="J532" s="8"/>
      <c r="K532" s="9"/>
      <c r="L532" s="9"/>
      <c r="M532" s="11"/>
    </row>
    <row r="533" spans="1:13" s="24" customFormat="1" ht="25.5">
      <c r="A533" s="49">
        <v>89</v>
      </c>
      <c r="B533" s="50"/>
      <c r="C533" s="51" t="s">
        <v>46</v>
      </c>
      <c r="D533" s="51"/>
      <c r="E533" s="52" t="s">
        <v>33</v>
      </c>
      <c r="F533" s="53"/>
      <c r="G533" s="14" t="e">
        <f>#REF!</f>
        <v>#REF!</v>
      </c>
      <c r="H533" s="12"/>
      <c r="I533" s="4"/>
      <c r="J533" s="5">
        <f t="shared" ref="J533:J544" si="65">H533+I533</f>
        <v>0</v>
      </c>
      <c r="K533" s="5"/>
      <c r="L533" s="5" t="e">
        <f>I533*G533</f>
        <v>#REF!</v>
      </c>
      <c r="M533" s="6" t="e">
        <f t="shared" ref="M533:M544" si="66">K533+L533</f>
        <v>#REF!</v>
      </c>
    </row>
    <row r="534" spans="1:13" s="24" customFormat="1" ht="25.5">
      <c r="A534" s="54">
        <v>90</v>
      </c>
      <c r="B534" s="55"/>
      <c r="C534" s="83" t="s">
        <v>64</v>
      </c>
      <c r="D534" s="57" t="s">
        <v>57</v>
      </c>
      <c r="E534" s="58" t="s">
        <v>33</v>
      </c>
      <c r="F534" s="59">
        <v>1.1499999999999999</v>
      </c>
      <c r="G534" s="25" t="e">
        <f>G533*F534</f>
        <v>#REF!</v>
      </c>
      <c r="H534" s="26"/>
      <c r="I534" s="27"/>
      <c r="J534" s="28">
        <f t="shared" si="65"/>
        <v>0</v>
      </c>
      <c r="K534" s="28" t="e">
        <f>H534*G534</f>
        <v>#REF!</v>
      </c>
      <c r="L534" s="28"/>
      <c r="M534" s="29" t="e">
        <f t="shared" si="66"/>
        <v>#REF!</v>
      </c>
    </row>
    <row r="535" spans="1:13" s="24" customFormat="1">
      <c r="A535" s="49">
        <v>91</v>
      </c>
      <c r="B535" s="50"/>
      <c r="C535" s="51" t="s">
        <v>48</v>
      </c>
      <c r="D535" s="51"/>
      <c r="E535" s="52" t="s">
        <v>33</v>
      </c>
      <c r="F535" s="53"/>
      <c r="G535" s="14" t="e">
        <f>#REF!</f>
        <v>#REF!</v>
      </c>
      <c r="H535" s="12"/>
      <c r="I535" s="4"/>
      <c r="J535" s="5">
        <f t="shared" si="65"/>
        <v>0</v>
      </c>
      <c r="K535" s="5"/>
      <c r="L535" s="5" t="e">
        <f>I535*G535</f>
        <v>#REF!</v>
      </c>
      <c r="M535" s="6" t="e">
        <f t="shared" si="66"/>
        <v>#REF!</v>
      </c>
    </row>
    <row r="536" spans="1:13" s="24" customFormat="1" ht="25.5">
      <c r="A536" s="54">
        <v>92</v>
      </c>
      <c r="B536" s="55"/>
      <c r="C536" s="83" t="s">
        <v>41</v>
      </c>
      <c r="D536" s="57" t="s">
        <v>57</v>
      </c>
      <c r="E536" s="30" t="s">
        <v>43</v>
      </c>
      <c r="F536" s="59">
        <f>1.21*1.6</f>
        <v>1.9359999999999999</v>
      </c>
      <c r="G536" s="25" t="e">
        <f>G535*0.06*F536</f>
        <v>#REF!</v>
      </c>
      <c r="H536" s="26"/>
      <c r="I536" s="27"/>
      <c r="J536" s="28">
        <f t="shared" si="65"/>
        <v>0</v>
      </c>
      <c r="K536" s="28" t="e">
        <f>H536*G536</f>
        <v>#REF!</v>
      </c>
      <c r="L536" s="28"/>
      <c r="M536" s="29" t="e">
        <f t="shared" si="66"/>
        <v>#REF!</v>
      </c>
    </row>
    <row r="537" spans="1:13" s="24" customFormat="1" ht="25.5">
      <c r="A537" s="54">
        <v>93</v>
      </c>
      <c r="B537" s="55"/>
      <c r="C537" s="83" t="s">
        <v>42</v>
      </c>
      <c r="D537" s="57" t="s">
        <v>57</v>
      </c>
      <c r="E537" s="58" t="s">
        <v>43</v>
      </c>
      <c r="F537" s="59">
        <v>0.30399999999999999</v>
      </c>
      <c r="G537" s="25" t="e">
        <f>G535*0.06*F537</f>
        <v>#REF!</v>
      </c>
      <c r="H537" s="26"/>
      <c r="I537" s="27"/>
      <c r="J537" s="28">
        <f t="shared" si="65"/>
        <v>0</v>
      </c>
      <c r="K537" s="28" t="e">
        <f>H537*G537</f>
        <v>#REF!</v>
      </c>
      <c r="L537" s="28"/>
      <c r="M537" s="29" t="e">
        <f t="shared" si="66"/>
        <v>#REF!</v>
      </c>
    </row>
    <row r="538" spans="1:13" s="24" customFormat="1" ht="25.5">
      <c r="A538" s="54">
        <v>94</v>
      </c>
      <c r="B538" s="55"/>
      <c r="C538" s="83" t="s">
        <v>62</v>
      </c>
      <c r="D538" s="57" t="s">
        <v>57</v>
      </c>
      <c r="E538" s="58" t="s">
        <v>37</v>
      </c>
      <c r="F538" s="59">
        <v>0.9</v>
      </c>
      <c r="G538" s="25" t="e">
        <f>G535*0.06*F538</f>
        <v>#REF!</v>
      </c>
      <c r="H538" s="26"/>
      <c r="I538" s="27"/>
      <c r="J538" s="28">
        <f t="shared" si="65"/>
        <v>0</v>
      </c>
      <c r="K538" s="28" t="e">
        <f>H538*G538</f>
        <v>#REF!</v>
      </c>
      <c r="L538" s="28"/>
      <c r="M538" s="29" t="e">
        <f t="shared" si="66"/>
        <v>#REF!</v>
      </c>
    </row>
    <row r="539" spans="1:13" s="24" customFormat="1" ht="25.5">
      <c r="A539" s="54">
        <v>95</v>
      </c>
      <c r="B539" s="55"/>
      <c r="C539" s="83" t="s">
        <v>63</v>
      </c>
      <c r="D539" s="57" t="s">
        <v>57</v>
      </c>
      <c r="E539" s="58" t="s">
        <v>40</v>
      </c>
      <c r="F539" s="59">
        <v>1.1000000000000001</v>
      </c>
      <c r="G539" s="25" t="e">
        <f>#REF!*F539</f>
        <v>#REF!</v>
      </c>
      <c r="H539" s="26"/>
      <c r="I539" s="27"/>
      <c r="J539" s="28">
        <f t="shared" si="65"/>
        <v>0</v>
      </c>
      <c r="K539" s="28" t="e">
        <f>H539*G539</f>
        <v>#REF!</v>
      </c>
      <c r="L539" s="28"/>
      <c r="M539" s="29" t="e">
        <f t="shared" si="66"/>
        <v>#REF!</v>
      </c>
    </row>
    <row r="540" spans="1:13" s="24" customFormat="1">
      <c r="A540" s="49">
        <v>96</v>
      </c>
      <c r="B540" s="50"/>
      <c r="C540" s="51" t="s">
        <v>44</v>
      </c>
      <c r="D540" s="51"/>
      <c r="E540" s="52" t="s">
        <v>33</v>
      </c>
      <c r="F540" s="53"/>
      <c r="G540" s="14" t="e">
        <f>G533</f>
        <v>#REF!</v>
      </c>
      <c r="H540" s="12"/>
      <c r="I540" s="4"/>
      <c r="J540" s="5">
        <f t="shared" si="65"/>
        <v>0</v>
      </c>
      <c r="K540" s="5"/>
      <c r="L540" s="5" t="e">
        <f>I540*G540</f>
        <v>#REF!</v>
      </c>
      <c r="M540" s="6" t="e">
        <f t="shared" si="66"/>
        <v>#REF!</v>
      </c>
    </row>
    <row r="541" spans="1:13" s="24" customFormat="1" ht="25.5">
      <c r="A541" s="54">
        <v>97</v>
      </c>
      <c r="B541" s="55"/>
      <c r="C541" s="83" t="s">
        <v>41</v>
      </c>
      <c r="D541" s="57" t="s">
        <v>57</v>
      </c>
      <c r="E541" s="30" t="s">
        <v>43</v>
      </c>
      <c r="F541" s="59">
        <f>1.21*1.6</f>
        <v>1.9359999999999999</v>
      </c>
      <c r="G541" s="25" t="e">
        <f>G540*0.08*F541</f>
        <v>#REF!</v>
      </c>
      <c r="H541" s="26"/>
      <c r="I541" s="27"/>
      <c r="J541" s="28">
        <f t="shared" si="65"/>
        <v>0</v>
      </c>
      <c r="K541" s="28" t="e">
        <f>H541*G541</f>
        <v>#REF!</v>
      </c>
      <c r="L541" s="28"/>
      <c r="M541" s="29" t="e">
        <f t="shared" si="66"/>
        <v>#REF!</v>
      </c>
    </row>
    <row r="542" spans="1:13" s="24" customFormat="1" ht="25.5">
      <c r="A542" s="54">
        <v>98</v>
      </c>
      <c r="B542" s="55"/>
      <c r="C542" s="83" t="s">
        <v>42</v>
      </c>
      <c r="D542" s="57" t="s">
        <v>57</v>
      </c>
      <c r="E542" s="58" t="s">
        <v>43</v>
      </c>
      <c r="F542" s="59">
        <v>0.30399999999999999</v>
      </c>
      <c r="G542" s="25" t="e">
        <f>G540*0.08*F542</f>
        <v>#REF!</v>
      </c>
      <c r="H542" s="26"/>
      <c r="I542" s="27"/>
      <c r="J542" s="28">
        <f t="shared" si="65"/>
        <v>0</v>
      </c>
      <c r="K542" s="28" t="e">
        <f>H542*G542</f>
        <v>#REF!</v>
      </c>
      <c r="L542" s="28"/>
      <c r="M542" s="29" t="e">
        <f t="shared" si="66"/>
        <v>#REF!</v>
      </c>
    </row>
    <row r="543" spans="1:13" s="24" customFormat="1" ht="25.5">
      <c r="A543" s="54">
        <v>99</v>
      </c>
      <c r="B543" s="55"/>
      <c r="C543" s="83" t="s">
        <v>62</v>
      </c>
      <c r="D543" s="57" t="s">
        <v>57</v>
      </c>
      <c r="E543" s="58" t="s">
        <v>37</v>
      </c>
      <c r="F543" s="59">
        <v>0.9</v>
      </c>
      <c r="G543" s="25" t="e">
        <f>G540*0.08*F543</f>
        <v>#REF!</v>
      </c>
      <c r="H543" s="26"/>
      <c r="I543" s="27"/>
      <c r="J543" s="28">
        <f t="shared" si="65"/>
        <v>0</v>
      </c>
      <c r="K543" s="28" t="e">
        <f>H543*G543</f>
        <v>#REF!</v>
      </c>
      <c r="L543" s="28"/>
      <c r="M543" s="29" t="e">
        <f t="shared" si="66"/>
        <v>#REF!</v>
      </c>
    </row>
    <row r="544" spans="1:13" s="24" customFormat="1" ht="25.5">
      <c r="A544" s="54">
        <v>100</v>
      </c>
      <c r="B544" s="55"/>
      <c r="C544" s="83" t="s">
        <v>63</v>
      </c>
      <c r="D544" s="57" t="s">
        <v>57</v>
      </c>
      <c r="E544" s="58" t="s">
        <v>40</v>
      </c>
      <c r="F544" s="59">
        <v>1.1000000000000001</v>
      </c>
      <c r="G544" s="25" t="e">
        <f>#REF!*F544</f>
        <v>#REF!</v>
      </c>
      <c r="H544" s="26"/>
      <c r="I544" s="27"/>
      <c r="J544" s="28">
        <f t="shared" si="65"/>
        <v>0</v>
      </c>
      <c r="K544" s="28" t="e">
        <f>H544*G544</f>
        <v>#REF!</v>
      </c>
      <c r="L544" s="28"/>
      <c r="M544" s="29" t="e">
        <f t="shared" si="66"/>
        <v>#REF!</v>
      </c>
    </row>
    <row r="545" spans="1:13" s="24" customFormat="1" ht="25.5">
      <c r="A545" s="78">
        <v>86</v>
      </c>
      <c r="B545" s="79">
        <v>106</v>
      </c>
      <c r="C545" s="80" t="s">
        <v>107</v>
      </c>
      <c r="D545" s="80"/>
      <c r="E545" s="81"/>
      <c r="F545" s="82"/>
      <c r="G545" s="13"/>
      <c r="H545" s="10"/>
      <c r="I545" s="7"/>
      <c r="J545" s="8"/>
      <c r="K545" s="9"/>
      <c r="L545" s="9"/>
      <c r="M545" s="11"/>
    </row>
    <row r="546" spans="1:13" s="24" customFormat="1">
      <c r="A546" s="49">
        <v>89</v>
      </c>
      <c r="B546" s="50"/>
      <c r="C546" s="51" t="s">
        <v>80</v>
      </c>
      <c r="D546" s="51"/>
      <c r="E546" s="52" t="s">
        <v>33</v>
      </c>
      <c r="F546" s="53"/>
      <c r="G546" s="14" t="e">
        <f>G550</f>
        <v>#REF!</v>
      </c>
      <c r="H546" s="12"/>
      <c r="I546" s="4"/>
      <c r="J546" s="5">
        <f t="shared" ref="J546:J554" si="67">H546+I546</f>
        <v>0</v>
      </c>
      <c r="K546" s="5"/>
      <c r="L546" s="5" t="e">
        <f>I546*G546</f>
        <v>#REF!</v>
      </c>
      <c r="M546" s="6" t="e">
        <f t="shared" ref="M546:M554" si="68">K546+L546</f>
        <v>#REF!</v>
      </c>
    </row>
    <row r="547" spans="1:13" s="24" customFormat="1" ht="25.5">
      <c r="A547" s="54">
        <v>90</v>
      </c>
      <c r="B547" s="55"/>
      <c r="C547" s="83" t="s">
        <v>79</v>
      </c>
      <c r="D547" s="57" t="s">
        <v>57</v>
      </c>
      <c r="E547" s="58" t="s">
        <v>37</v>
      </c>
      <c r="F547" s="59">
        <v>1.1000000000000001</v>
      </c>
      <c r="G547" s="25" t="e">
        <f>G546*2*F547</f>
        <v>#REF!</v>
      </c>
      <c r="H547" s="26"/>
      <c r="I547" s="27"/>
      <c r="J547" s="28">
        <f t="shared" si="67"/>
        <v>0</v>
      </c>
      <c r="K547" s="28" t="e">
        <f>H547*G547</f>
        <v>#REF!</v>
      </c>
      <c r="L547" s="28"/>
      <c r="M547" s="29" t="e">
        <f t="shared" si="68"/>
        <v>#REF!</v>
      </c>
    </row>
    <row r="548" spans="1:13" s="24" customFormat="1">
      <c r="A548" s="49">
        <v>25</v>
      </c>
      <c r="B548" s="50"/>
      <c r="C548" s="51" t="s">
        <v>81</v>
      </c>
      <c r="D548" s="51"/>
      <c r="E548" s="52" t="s">
        <v>33</v>
      </c>
      <c r="F548" s="53"/>
      <c r="G548" s="14" t="e">
        <f>G550</f>
        <v>#REF!</v>
      </c>
      <c r="H548" s="12"/>
      <c r="I548" s="4"/>
      <c r="J548" s="5">
        <f t="shared" si="67"/>
        <v>0</v>
      </c>
      <c r="K548" s="5"/>
      <c r="L548" s="5" t="e">
        <f>I548*G548</f>
        <v>#REF!</v>
      </c>
      <c r="M548" s="6" t="e">
        <f t="shared" si="68"/>
        <v>#REF!</v>
      </c>
    </row>
    <row r="549" spans="1:13" s="24" customFormat="1" ht="25.5">
      <c r="A549" s="54">
        <v>26</v>
      </c>
      <c r="B549" s="55"/>
      <c r="C549" s="83" t="s">
        <v>66</v>
      </c>
      <c r="D549" s="57" t="s">
        <v>57</v>
      </c>
      <c r="E549" s="58" t="s">
        <v>36</v>
      </c>
      <c r="F549" s="86">
        <v>1.02</v>
      </c>
      <c r="G549" s="15" t="e">
        <f>G548*0.2*F549</f>
        <v>#REF!</v>
      </c>
      <c r="H549" s="26"/>
      <c r="I549" s="27"/>
      <c r="J549" s="28">
        <f t="shared" si="67"/>
        <v>0</v>
      </c>
      <c r="K549" s="28" t="e">
        <f>H549*G549</f>
        <v>#REF!</v>
      </c>
      <c r="L549" s="28"/>
      <c r="M549" s="29" t="e">
        <f t="shared" si="68"/>
        <v>#REF!</v>
      </c>
    </row>
    <row r="550" spans="1:13" s="24" customFormat="1" ht="25.5">
      <c r="A550" s="49">
        <v>91</v>
      </c>
      <c r="B550" s="50"/>
      <c r="C550" s="51" t="s">
        <v>82</v>
      </c>
      <c r="D550" s="51"/>
      <c r="E550" s="52" t="s">
        <v>33</v>
      </c>
      <c r="F550" s="53"/>
      <c r="G550" s="14" t="e">
        <f>#REF!</f>
        <v>#REF!</v>
      </c>
      <c r="H550" s="12"/>
      <c r="I550" s="4"/>
      <c r="J550" s="5">
        <f t="shared" si="67"/>
        <v>0</v>
      </c>
      <c r="K550" s="5"/>
      <c r="L550" s="5" t="e">
        <f>I550*G550</f>
        <v>#REF!</v>
      </c>
      <c r="M550" s="6" t="e">
        <f t="shared" si="68"/>
        <v>#REF!</v>
      </c>
    </row>
    <row r="551" spans="1:13" s="24" customFormat="1" ht="25.5">
      <c r="A551" s="54">
        <v>92</v>
      </c>
      <c r="B551" s="55"/>
      <c r="C551" s="83" t="s">
        <v>41</v>
      </c>
      <c r="D551" s="57" t="s">
        <v>57</v>
      </c>
      <c r="E551" s="30" t="s">
        <v>43</v>
      </c>
      <c r="F551" s="59">
        <f>1.21*1.6</f>
        <v>1.9359999999999999</v>
      </c>
      <c r="G551" s="15" t="e">
        <f>G550*0.065*F551</f>
        <v>#REF!</v>
      </c>
      <c r="H551" s="26"/>
      <c r="I551" s="27"/>
      <c r="J551" s="28">
        <f t="shared" si="67"/>
        <v>0</v>
      </c>
      <c r="K551" s="28" t="e">
        <f>H551*G551</f>
        <v>#REF!</v>
      </c>
      <c r="L551" s="28"/>
      <c r="M551" s="29" t="e">
        <f t="shared" si="68"/>
        <v>#REF!</v>
      </c>
    </row>
    <row r="552" spans="1:13" s="24" customFormat="1" ht="25.5">
      <c r="A552" s="54">
        <v>93</v>
      </c>
      <c r="B552" s="55"/>
      <c r="C552" s="83" t="s">
        <v>42</v>
      </c>
      <c r="D552" s="57" t="s">
        <v>57</v>
      </c>
      <c r="E552" s="58" t="s">
        <v>43</v>
      </c>
      <c r="F552" s="59">
        <v>0.30399999999999999</v>
      </c>
      <c r="G552" s="15" t="e">
        <f>G550*0.065*F552</f>
        <v>#REF!</v>
      </c>
      <c r="H552" s="26"/>
      <c r="I552" s="27"/>
      <c r="J552" s="28">
        <f t="shared" si="67"/>
        <v>0</v>
      </c>
      <c r="K552" s="28" t="e">
        <f>H552*G552</f>
        <v>#REF!</v>
      </c>
      <c r="L552" s="28"/>
      <c r="M552" s="29" t="e">
        <f t="shared" si="68"/>
        <v>#REF!</v>
      </c>
    </row>
    <row r="553" spans="1:13" s="24" customFormat="1" ht="25.5">
      <c r="A553" s="54">
        <v>94</v>
      </c>
      <c r="B553" s="55"/>
      <c r="C553" s="83" t="s">
        <v>62</v>
      </c>
      <c r="D553" s="57" t="s">
        <v>57</v>
      </c>
      <c r="E553" s="58" t="s">
        <v>37</v>
      </c>
      <c r="F553" s="59">
        <v>0.9</v>
      </c>
      <c r="G553" s="15" t="e">
        <f>G550*0.065*F553</f>
        <v>#REF!</v>
      </c>
      <c r="H553" s="26"/>
      <c r="I553" s="27"/>
      <c r="J553" s="28">
        <f t="shared" si="67"/>
        <v>0</v>
      </c>
      <c r="K553" s="28" t="e">
        <f>H553*G553</f>
        <v>#REF!</v>
      </c>
      <c r="L553" s="28"/>
      <c r="M553" s="29" t="e">
        <f t="shared" si="68"/>
        <v>#REF!</v>
      </c>
    </row>
    <row r="554" spans="1:13" s="24" customFormat="1" ht="25.5">
      <c r="A554" s="54">
        <v>95</v>
      </c>
      <c r="B554" s="55"/>
      <c r="C554" s="83" t="s">
        <v>63</v>
      </c>
      <c r="D554" s="57" t="s">
        <v>57</v>
      </c>
      <c r="E554" s="58" t="s">
        <v>40</v>
      </c>
      <c r="F554" s="59">
        <v>1.1000000000000001</v>
      </c>
      <c r="G554" s="25" t="e">
        <f>#REF!*F554</f>
        <v>#REF!</v>
      </c>
      <c r="H554" s="26"/>
      <c r="I554" s="27"/>
      <c r="J554" s="28">
        <f t="shared" si="67"/>
        <v>0</v>
      </c>
      <c r="K554" s="28" t="e">
        <f>H554*G554</f>
        <v>#REF!</v>
      </c>
      <c r="L554" s="28"/>
      <c r="M554" s="29" t="e">
        <f t="shared" si="68"/>
        <v>#REF!</v>
      </c>
    </row>
    <row r="555" spans="1:13" s="24" customFormat="1" ht="27" customHeight="1">
      <c r="A555" s="78">
        <v>80</v>
      </c>
      <c r="B555" s="79">
        <v>106</v>
      </c>
      <c r="C555" s="80" t="s">
        <v>104</v>
      </c>
      <c r="D555" s="80"/>
      <c r="E555" s="81"/>
      <c r="F555" s="82"/>
      <c r="G555" s="13"/>
      <c r="H555" s="10"/>
      <c r="I555" s="7"/>
      <c r="J555" s="8"/>
      <c r="K555" s="9"/>
      <c r="L555" s="9"/>
      <c r="M555" s="11"/>
    </row>
    <row r="556" spans="1:13" s="24" customFormat="1">
      <c r="A556" s="49">
        <v>81</v>
      </c>
      <c r="B556" s="50"/>
      <c r="C556" s="51" t="s">
        <v>44</v>
      </c>
      <c r="D556" s="51"/>
      <c r="E556" s="52" t="s">
        <v>33</v>
      </c>
      <c r="F556" s="53"/>
      <c r="G556" s="14" t="e">
        <f>#REF!</f>
        <v>#REF!</v>
      </c>
      <c r="H556" s="12"/>
      <c r="I556" s="4"/>
      <c r="J556" s="5">
        <f>H556+I556</f>
        <v>0</v>
      </c>
      <c r="K556" s="5"/>
      <c r="L556" s="5" t="e">
        <f>I556*G556</f>
        <v>#REF!</v>
      </c>
      <c r="M556" s="6" t="e">
        <f>K556+L556</f>
        <v>#REF!</v>
      </c>
    </row>
    <row r="557" spans="1:13" s="24" customFormat="1" ht="25.5">
      <c r="A557" s="54">
        <v>82</v>
      </c>
      <c r="B557" s="55"/>
      <c r="C557" s="83" t="s">
        <v>41</v>
      </c>
      <c r="D557" s="57" t="s">
        <v>57</v>
      </c>
      <c r="E557" s="30" t="s">
        <v>43</v>
      </c>
      <c r="F557" s="59">
        <f>1.21*1.6</f>
        <v>1.9359999999999999</v>
      </c>
      <c r="G557" s="25" t="e">
        <f>G556*0.08*F557</f>
        <v>#REF!</v>
      </c>
      <c r="H557" s="26"/>
      <c r="I557" s="27"/>
      <c r="J557" s="28">
        <f>H557+I557</f>
        <v>0</v>
      </c>
      <c r="K557" s="28" t="e">
        <f>H557*G557</f>
        <v>#REF!</v>
      </c>
      <c r="L557" s="28"/>
      <c r="M557" s="29" t="e">
        <f>K557+L557</f>
        <v>#REF!</v>
      </c>
    </row>
    <row r="558" spans="1:13" s="24" customFormat="1" ht="25.5">
      <c r="A558" s="54">
        <v>83</v>
      </c>
      <c r="B558" s="55"/>
      <c r="C558" s="83" t="s">
        <v>42</v>
      </c>
      <c r="D558" s="57" t="s">
        <v>57</v>
      </c>
      <c r="E558" s="58" t="s">
        <v>43</v>
      </c>
      <c r="F558" s="59">
        <v>0.30399999999999999</v>
      </c>
      <c r="G558" s="25" t="e">
        <f>G556*0.08*F558</f>
        <v>#REF!</v>
      </c>
      <c r="H558" s="26"/>
      <c r="I558" s="27"/>
      <c r="J558" s="28">
        <f>H558+I558</f>
        <v>0</v>
      </c>
      <c r="K558" s="28" t="e">
        <f>H558*G558</f>
        <v>#REF!</v>
      </c>
      <c r="L558" s="28"/>
      <c r="M558" s="29" t="e">
        <f>K558+L558</f>
        <v>#REF!</v>
      </c>
    </row>
    <row r="559" spans="1:13" s="24" customFormat="1" ht="25.5">
      <c r="A559" s="54">
        <v>84</v>
      </c>
      <c r="B559" s="55"/>
      <c r="C559" s="83" t="s">
        <v>62</v>
      </c>
      <c r="D559" s="57" t="s">
        <v>57</v>
      </c>
      <c r="E559" s="58" t="s">
        <v>37</v>
      </c>
      <c r="F559" s="59">
        <v>0.9</v>
      </c>
      <c r="G559" s="25" t="e">
        <f>G556*0.08*F559</f>
        <v>#REF!</v>
      </c>
      <c r="H559" s="26"/>
      <c r="I559" s="27"/>
      <c r="J559" s="28">
        <f>H559+I559</f>
        <v>0</v>
      </c>
      <c r="K559" s="28" t="e">
        <f>H559*G559</f>
        <v>#REF!</v>
      </c>
      <c r="L559" s="28"/>
      <c r="M559" s="29" t="e">
        <f>K559+L559</f>
        <v>#REF!</v>
      </c>
    </row>
    <row r="560" spans="1:13" s="24" customFormat="1" ht="25.5">
      <c r="A560" s="54">
        <v>85</v>
      </c>
      <c r="B560" s="55"/>
      <c r="C560" s="83" t="s">
        <v>63</v>
      </c>
      <c r="D560" s="57" t="s">
        <v>57</v>
      </c>
      <c r="E560" s="58" t="s">
        <v>40</v>
      </c>
      <c r="F560" s="59">
        <v>1.1000000000000001</v>
      </c>
      <c r="G560" s="25" t="e">
        <f>#REF!*F560</f>
        <v>#REF!</v>
      </c>
      <c r="H560" s="26"/>
      <c r="I560" s="27"/>
      <c r="J560" s="28">
        <f>H560+I560</f>
        <v>0</v>
      </c>
      <c r="K560" s="28" t="e">
        <f>H560*G560</f>
        <v>#REF!</v>
      </c>
      <c r="L560" s="28"/>
      <c r="M560" s="29" t="e">
        <f>K560+L560</f>
        <v>#REF!</v>
      </c>
    </row>
    <row r="561" spans="1:13" s="24" customFormat="1" ht="25.5">
      <c r="A561" s="78">
        <v>86</v>
      </c>
      <c r="B561" s="79">
        <v>106</v>
      </c>
      <c r="C561" s="80" t="s">
        <v>105</v>
      </c>
      <c r="D561" s="80"/>
      <c r="E561" s="81"/>
      <c r="F561" s="82"/>
      <c r="G561" s="13"/>
      <c r="H561" s="10"/>
      <c r="I561" s="7"/>
      <c r="J561" s="8"/>
      <c r="K561" s="9"/>
      <c r="L561" s="9"/>
      <c r="M561" s="11"/>
    </row>
    <row r="562" spans="1:13" s="24" customFormat="1" ht="25.5">
      <c r="A562" s="49">
        <v>89</v>
      </c>
      <c r="B562" s="50"/>
      <c r="C562" s="51" t="s">
        <v>46</v>
      </c>
      <c r="D562" s="51"/>
      <c r="E562" s="52" t="s">
        <v>33</v>
      </c>
      <c r="F562" s="53"/>
      <c r="G562" s="14" t="e">
        <f>#REF!</f>
        <v>#REF!</v>
      </c>
      <c r="H562" s="12"/>
      <c r="I562" s="4"/>
      <c r="J562" s="5">
        <f t="shared" ref="J562:J573" si="69">H562+I562</f>
        <v>0</v>
      </c>
      <c r="K562" s="5"/>
      <c r="L562" s="5" t="e">
        <f>I562*G562</f>
        <v>#REF!</v>
      </c>
      <c r="M562" s="6" t="e">
        <f t="shared" ref="M562:M573" si="70">K562+L562</f>
        <v>#REF!</v>
      </c>
    </row>
    <row r="563" spans="1:13" s="24" customFormat="1" ht="25.5">
      <c r="A563" s="54">
        <v>90</v>
      </c>
      <c r="B563" s="55"/>
      <c r="C563" s="83" t="s">
        <v>64</v>
      </c>
      <c r="D563" s="57" t="s">
        <v>57</v>
      </c>
      <c r="E563" s="58" t="s">
        <v>33</v>
      </c>
      <c r="F563" s="59">
        <v>1.1499999999999999</v>
      </c>
      <c r="G563" s="25" t="e">
        <f>G562*F563</f>
        <v>#REF!</v>
      </c>
      <c r="H563" s="26"/>
      <c r="I563" s="27"/>
      <c r="J563" s="28">
        <f t="shared" si="69"/>
        <v>0</v>
      </c>
      <c r="K563" s="28" t="e">
        <f>H563*G563</f>
        <v>#REF!</v>
      </c>
      <c r="L563" s="28"/>
      <c r="M563" s="29" t="e">
        <f t="shared" si="70"/>
        <v>#REF!</v>
      </c>
    </row>
    <row r="564" spans="1:13" s="24" customFormat="1">
      <c r="A564" s="49">
        <v>91</v>
      </c>
      <c r="B564" s="50"/>
      <c r="C564" s="51" t="s">
        <v>48</v>
      </c>
      <c r="D564" s="51"/>
      <c r="E564" s="52" t="s">
        <v>33</v>
      </c>
      <c r="F564" s="53"/>
      <c r="G564" s="14" t="e">
        <f>#REF!</f>
        <v>#REF!</v>
      </c>
      <c r="H564" s="12"/>
      <c r="I564" s="4"/>
      <c r="J564" s="5">
        <f t="shared" si="69"/>
        <v>0</v>
      </c>
      <c r="K564" s="5"/>
      <c r="L564" s="5" t="e">
        <f>I564*G564</f>
        <v>#REF!</v>
      </c>
      <c r="M564" s="6" t="e">
        <f t="shared" si="70"/>
        <v>#REF!</v>
      </c>
    </row>
    <row r="565" spans="1:13" s="24" customFormat="1" ht="25.5">
      <c r="A565" s="54">
        <v>92</v>
      </c>
      <c r="B565" s="55"/>
      <c r="C565" s="83" t="s">
        <v>41</v>
      </c>
      <c r="D565" s="57" t="s">
        <v>57</v>
      </c>
      <c r="E565" s="30" t="s">
        <v>43</v>
      </c>
      <c r="F565" s="59">
        <f>1.21*1.6</f>
        <v>1.9359999999999999</v>
      </c>
      <c r="G565" s="25" t="e">
        <f>G564*0.06*F565</f>
        <v>#REF!</v>
      </c>
      <c r="H565" s="26"/>
      <c r="I565" s="27"/>
      <c r="J565" s="28">
        <f t="shared" si="69"/>
        <v>0</v>
      </c>
      <c r="K565" s="28" t="e">
        <f>H565*G565</f>
        <v>#REF!</v>
      </c>
      <c r="L565" s="28"/>
      <c r="M565" s="29" t="e">
        <f t="shared" si="70"/>
        <v>#REF!</v>
      </c>
    </row>
    <row r="566" spans="1:13" s="24" customFormat="1" ht="25.5">
      <c r="A566" s="54">
        <v>93</v>
      </c>
      <c r="B566" s="55"/>
      <c r="C566" s="83" t="s">
        <v>42</v>
      </c>
      <c r="D566" s="57" t="s">
        <v>57</v>
      </c>
      <c r="E566" s="58" t="s">
        <v>43</v>
      </c>
      <c r="F566" s="59">
        <v>0.30399999999999999</v>
      </c>
      <c r="G566" s="25" t="e">
        <f>G564*0.06*F566</f>
        <v>#REF!</v>
      </c>
      <c r="H566" s="26"/>
      <c r="I566" s="27"/>
      <c r="J566" s="28">
        <f t="shared" si="69"/>
        <v>0</v>
      </c>
      <c r="K566" s="28" t="e">
        <f>H566*G566</f>
        <v>#REF!</v>
      </c>
      <c r="L566" s="28"/>
      <c r="M566" s="29" t="e">
        <f t="shared" si="70"/>
        <v>#REF!</v>
      </c>
    </row>
    <row r="567" spans="1:13" s="24" customFormat="1" ht="25.5">
      <c r="A567" s="54">
        <v>94</v>
      </c>
      <c r="B567" s="55"/>
      <c r="C567" s="83" t="s">
        <v>62</v>
      </c>
      <c r="D567" s="57" t="s">
        <v>57</v>
      </c>
      <c r="E567" s="58" t="s">
        <v>37</v>
      </c>
      <c r="F567" s="59">
        <v>0.9</v>
      </c>
      <c r="G567" s="25" t="e">
        <f>G564*0.06*F567</f>
        <v>#REF!</v>
      </c>
      <c r="H567" s="26"/>
      <c r="I567" s="27"/>
      <c r="J567" s="28">
        <f t="shared" si="69"/>
        <v>0</v>
      </c>
      <c r="K567" s="28" t="e">
        <f>H567*G567</f>
        <v>#REF!</v>
      </c>
      <c r="L567" s="28"/>
      <c r="M567" s="29" t="e">
        <f t="shared" si="70"/>
        <v>#REF!</v>
      </c>
    </row>
    <row r="568" spans="1:13" s="24" customFormat="1" ht="25.5">
      <c r="A568" s="54">
        <v>95</v>
      </c>
      <c r="B568" s="55"/>
      <c r="C568" s="83" t="s">
        <v>63</v>
      </c>
      <c r="D568" s="57" t="s">
        <v>57</v>
      </c>
      <c r="E568" s="58" t="s">
        <v>40</v>
      </c>
      <c r="F568" s="59">
        <v>1.1000000000000001</v>
      </c>
      <c r="G568" s="25" t="e">
        <f>#REF!*F568</f>
        <v>#REF!</v>
      </c>
      <c r="H568" s="26"/>
      <c r="I568" s="27"/>
      <c r="J568" s="28">
        <f t="shared" si="69"/>
        <v>0</v>
      </c>
      <c r="K568" s="28" t="e">
        <f>H568*G568</f>
        <v>#REF!</v>
      </c>
      <c r="L568" s="28"/>
      <c r="M568" s="29" t="e">
        <f t="shared" si="70"/>
        <v>#REF!</v>
      </c>
    </row>
    <row r="569" spans="1:13" s="24" customFormat="1">
      <c r="A569" s="49">
        <v>96</v>
      </c>
      <c r="B569" s="50"/>
      <c r="C569" s="51" t="s">
        <v>44</v>
      </c>
      <c r="D569" s="51"/>
      <c r="E569" s="52" t="s">
        <v>33</v>
      </c>
      <c r="F569" s="53"/>
      <c r="G569" s="14" t="e">
        <f>G562</f>
        <v>#REF!</v>
      </c>
      <c r="H569" s="12"/>
      <c r="I569" s="4"/>
      <c r="J569" s="5">
        <f t="shared" si="69"/>
        <v>0</v>
      </c>
      <c r="K569" s="5"/>
      <c r="L569" s="5" t="e">
        <f>I569*G569</f>
        <v>#REF!</v>
      </c>
      <c r="M569" s="6" t="e">
        <f t="shared" si="70"/>
        <v>#REF!</v>
      </c>
    </row>
    <row r="570" spans="1:13" s="24" customFormat="1" ht="25.5">
      <c r="A570" s="54">
        <v>97</v>
      </c>
      <c r="B570" s="55"/>
      <c r="C570" s="83" t="s">
        <v>41</v>
      </c>
      <c r="D570" s="57" t="s">
        <v>57</v>
      </c>
      <c r="E570" s="30" t="s">
        <v>43</v>
      </c>
      <c r="F570" s="59">
        <f>1.21*1.6</f>
        <v>1.9359999999999999</v>
      </c>
      <c r="G570" s="25" t="e">
        <f>G569*0.08*F570</f>
        <v>#REF!</v>
      </c>
      <c r="H570" s="26"/>
      <c r="I570" s="27"/>
      <c r="J570" s="28">
        <f t="shared" si="69"/>
        <v>0</v>
      </c>
      <c r="K570" s="28" t="e">
        <f>H570*G570</f>
        <v>#REF!</v>
      </c>
      <c r="L570" s="28"/>
      <c r="M570" s="29" t="e">
        <f t="shared" si="70"/>
        <v>#REF!</v>
      </c>
    </row>
    <row r="571" spans="1:13" s="24" customFormat="1" ht="25.5">
      <c r="A571" s="54">
        <v>98</v>
      </c>
      <c r="B571" s="55"/>
      <c r="C571" s="83" t="s">
        <v>42</v>
      </c>
      <c r="D571" s="57" t="s">
        <v>57</v>
      </c>
      <c r="E571" s="58" t="s">
        <v>43</v>
      </c>
      <c r="F571" s="59">
        <v>0.30399999999999999</v>
      </c>
      <c r="G571" s="25" t="e">
        <f>G569*0.08*F571</f>
        <v>#REF!</v>
      </c>
      <c r="H571" s="26"/>
      <c r="I571" s="27"/>
      <c r="J571" s="28">
        <f t="shared" si="69"/>
        <v>0</v>
      </c>
      <c r="K571" s="28" t="e">
        <f>H571*G571</f>
        <v>#REF!</v>
      </c>
      <c r="L571" s="28"/>
      <c r="M571" s="29" t="e">
        <f t="shared" si="70"/>
        <v>#REF!</v>
      </c>
    </row>
    <row r="572" spans="1:13" s="24" customFormat="1" ht="25.5">
      <c r="A572" s="54">
        <v>99</v>
      </c>
      <c r="B572" s="55"/>
      <c r="C572" s="83" t="s">
        <v>62</v>
      </c>
      <c r="D572" s="57" t="s">
        <v>57</v>
      </c>
      <c r="E572" s="58" t="s">
        <v>37</v>
      </c>
      <c r="F572" s="59">
        <v>0.9</v>
      </c>
      <c r="G572" s="25" t="e">
        <f>G569*0.08*F572</f>
        <v>#REF!</v>
      </c>
      <c r="H572" s="26"/>
      <c r="I572" s="27"/>
      <c r="J572" s="28">
        <f t="shared" si="69"/>
        <v>0</v>
      </c>
      <c r="K572" s="28" t="e">
        <f>H572*G572</f>
        <v>#REF!</v>
      </c>
      <c r="L572" s="28"/>
      <c r="M572" s="29" t="e">
        <f t="shared" si="70"/>
        <v>#REF!</v>
      </c>
    </row>
    <row r="573" spans="1:13" s="24" customFormat="1" ht="25.5">
      <c r="A573" s="54">
        <v>100</v>
      </c>
      <c r="B573" s="55"/>
      <c r="C573" s="83" t="s">
        <v>63</v>
      </c>
      <c r="D573" s="57" t="s">
        <v>57</v>
      </c>
      <c r="E573" s="58" t="s">
        <v>40</v>
      </c>
      <c r="F573" s="59">
        <v>1.1000000000000001</v>
      </c>
      <c r="G573" s="25" t="e">
        <f>#REF!*F573</f>
        <v>#REF!</v>
      </c>
      <c r="H573" s="26"/>
      <c r="I573" s="27"/>
      <c r="J573" s="28">
        <f t="shared" si="69"/>
        <v>0</v>
      </c>
      <c r="K573" s="28" t="e">
        <f>H573*G573</f>
        <v>#REF!</v>
      </c>
      <c r="L573" s="28"/>
      <c r="M573" s="29" t="e">
        <f t="shared" si="70"/>
        <v>#REF!</v>
      </c>
    </row>
    <row r="574" spans="1:13" s="24" customFormat="1" ht="25.5">
      <c r="A574" s="78">
        <v>86</v>
      </c>
      <c r="B574" s="79">
        <v>106</v>
      </c>
      <c r="C574" s="80" t="s">
        <v>109</v>
      </c>
      <c r="D574" s="80"/>
      <c r="E574" s="81"/>
      <c r="F574" s="82"/>
      <c r="G574" s="13"/>
      <c r="H574" s="10"/>
      <c r="I574" s="7"/>
      <c r="J574" s="8"/>
      <c r="K574" s="9"/>
      <c r="L574" s="9"/>
      <c r="M574" s="11"/>
    </row>
    <row r="575" spans="1:13" s="24" customFormat="1">
      <c r="A575" s="49">
        <v>89</v>
      </c>
      <c r="B575" s="50"/>
      <c r="C575" s="51" t="s">
        <v>80</v>
      </c>
      <c r="D575" s="51"/>
      <c r="E575" s="52" t="s">
        <v>33</v>
      </c>
      <c r="F575" s="53"/>
      <c r="G575" s="14" t="e">
        <f>#REF!</f>
        <v>#REF!</v>
      </c>
      <c r="H575" s="12"/>
      <c r="I575" s="4"/>
      <c r="J575" s="5">
        <f t="shared" ref="J575:J583" si="71">H575+I575</f>
        <v>0</v>
      </c>
      <c r="K575" s="5"/>
      <c r="L575" s="5" t="e">
        <f>I575*G575</f>
        <v>#REF!</v>
      </c>
      <c r="M575" s="6" t="e">
        <f t="shared" ref="M575:M583" si="72">K575+L575</f>
        <v>#REF!</v>
      </c>
    </row>
    <row r="576" spans="1:13" s="24" customFormat="1" ht="25.5">
      <c r="A576" s="54">
        <v>90</v>
      </c>
      <c r="B576" s="55"/>
      <c r="C576" s="83" t="s">
        <v>79</v>
      </c>
      <c r="D576" s="57" t="s">
        <v>57</v>
      </c>
      <c r="E576" s="58" t="s">
        <v>37</v>
      </c>
      <c r="F576" s="59">
        <v>1.1000000000000001</v>
      </c>
      <c r="G576" s="25" t="e">
        <f>G575*2*F576</f>
        <v>#REF!</v>
      </c>
      <c r="H576" s="26"/>
      <c r="I576" s="27"/>
      <c r="J576" s="28">
        <f t="shared" si="71"/>
        <v>0</v>
      </c>
      <c r="K576" s="28" t="e">
        <f>H576*G576</f>
        <v>#REF!</v>
      </c>
      <c r="L576" s="28"/>
      <c r="M576" s="29" t="e">
        <f t="shared" si="72"/>
        <v>#REF!</v>
      </c>
    </row>
    <row r="577" spans="1:13" s="24" customFormat="1">
      <c r="A577" s="49">
        <v>25</v>
      </c>
      <c r="B577" s="50"/>
      <c r="C577" s="51" t="s">
        <v>81</v>
      </c>
      <c r="D577" s="51"/>
      <c r="E577" s="52" t="s">
        <v>33</v>
      </c>
      <c r="F577" s="53"/>
      <c r="G577" s="14" t="e">
        <f>G575</f>
        <v>#REF!</v>
      </c>
      <c r="H577" s="12"/>
      <c r="I577" s="4"/>
      <c r="J577" s="5">
        <f t="shared" si="71"/>
        <v>0</v>
      </c>
      <c r="K577" s="5"/>
      <c r="L577" s="5" t="e">
        <f>I577*G577</f>
        <v>#REF!</v>
      </c>
      <c r="M577" s="6" t="e">
        <f t="shared" si="72"/>
        <v>#REF!</v>
      </c>
    </row>
    <row r="578" spans="1:13" s="24" customFormat="1" ht="25.5">
      <c r="A578" s="54">
        <v>26</v>
      </c>
      <c r="B578" s="55"/>
      <c r="C578" s="83" t="s">
        <v>66</v>
      </c>
      <c r="D578" s="57" t="s">
        <v>57</v>
      </c>
      <c r="E578" s="58" t="s">
        <v>36</v>
      </c>
      <c r="F578" s="86">
        <v>1.02</v>
      </c>
      <c r="G578" s="15" t="e">
        <f>G577*0.2*F578</f>
        <v>#REF!</v>
      </c>
      <c r="H578" s="26"/>
      <c r="I578" s="27"/>
      <c r="J578" s="28">
        <f t="shared" si="71"/>
        <v>0</v>
      </c>
      <c r="K578" s="28" t="e">
        <f>H578*G578</f>
        <v>#REF!</v>
      </c>
      <c r="L578" s="28"/>
      <c r="M578" s="29" t="e">
        <f t="shared" si="72"/>
        <v>#REF!</v>
      </c>
    </row>
    <row r="579" spans="1:13" s="24" customFormat="1" ht="25.5">
      <c r="A579" s="49">
        <v>91</v>
      </c>
      <c r="B579" s="50"/>
      <c r="C579" s="51" t="s">
        <v>82</v>
      </c>
      <c r="D579" s="51"/>
      <c r="E579" s="52" t="s">
        <v>33</v>
      </c>
      <c r="F579" s="53"/>
      <c r="G579" s="14" t="e">
        <f>G575</f>
        <v>#REF!</v>
      </c>
      <c r="H579" s="12"/>
      <c r="I579" s="4"/>
      <c r="J579" s="5">
        <f t="shared" si="71"/>
        <v>0</v>
      </c>
      <c r="K579" s="5"/>
      <c r="L579" s="5" t="e">
        <f>I579*G579</f>
        <v>#REF!</v>
      </c>
      <c r="M579" s="6" t="e">
        <f t="shared" si="72"/>
        <v>#REF!</v>
      </c>
    </row>
    <row r="580" spans="1:13" s="24" customFormat="1" ht="25.5">
      <c r="A580" s="54">
        <v>92</v>
      </c>
      <c r="B580" s="55"/>
      <c r="C580" s="83" t="s">
        <v>41</v>
      </c>
      <c r="D580" s="57" t="s">
        <v>57</v>
      </c>
      <c r="E580" s="30" t="s">
        <v>43</v>
      </c>
      <c r="F580" s="59">
        <f>1.21*1.6</f>
        <v>1.9359999999999999</v>
      </c>
      <c r="G580" s="15" t="e">
        <f>G579*0.065*F580</f>
        <v>#REF!</v>
      </c>
      <c r="H580" s="26"/>
      <c r="I580" s="27"/>
      <c r="J580" s="28">
        <f t="shared" si="71"/>
        <v>0</v>
      </c>
      <c r="K580" s="28" t="e">
        <f>H580*G580</f>
        <v>#REF!</v>
      </c>
      <c r="L580" s="28"/>
      <c r="M580" s="29" t="e">
        <f t="shared" si="72"/>
        <v>#REF!</v>
      </c>
    </row>
    <row r="581" spans="1:13" s="24" customFormat="1" ht="25.5">
      <c r="A581" s="54">
        <v>93</v>
      </c>
      <c r="B581" s="55"/>
      <c r="C581" s="83" t="s">
        <v>42</v>
      </c>
      <c r="D581" s="57" t="s">
        <v>57</v>
      </c>
      <c r="E581" s="58" t="s">
        <v>43</v>
      </c>
      <c r="F581" s="59">
        <v>0.30399999999999999</v>
      </c>
      <c r="G581" s="15" t="e">
        <f>G579*0.065*F581</f>
        <v>#REF!</v>
      </c>
      <c r="H581" s="26"/>
      <c r="I581" s="27"/>
      <c r="J581" s="28">
        <f t="shared" si="71"/>
        <v>0</v>
      </c>
      <c r="K581" s="28" t="e">
        <f>H581*G581</f>
        <v>#REF!</v>
      </c>
      <c r="L581" s="28"/>
      <c r="M581" s="29" t="e">
        <f t="shared" si="72"/>
        <v>#REF!</v>
      </c>
    </row>
    <row r="582" spans="1:13" s="24" customFormat="1" ht="25.5">
      <c r="A582" s="54">
        <v>94</v>
      </c>
      <c r="B582" s="55"/>
      <c r="C582" s="83" t="s">
        <v>62</v>
      </c>
      <c r="D582" s="57" t="s">
        <v>57</v>
      </c>
      <c r="E582" s="58" t="s">
        <v>37</v>
      </c>
      <c r="F582" s="59">
        <v>0.9</v>
      </c>
      <c r="G582" s="15" t="e">
        <f>G579*0.065*F582</f>
        <v>#REF!</v>
      </c>
      <c r="H582" s="26"/>
      <c r="I582" s="27"/>
      <c r="J582" s="28">
        <f t="shared" si="71"/>
        <v>0</v>
      </c>
      <c r="K582" s="28" t="e">
        <f>H582*G582</f>
        <v>#REF!</v>
      </c>
      <c r="L582" s="28"/>
      <c r="M582" s="29" t="e">
        <f t="shared" si="72"/>
        <v>#REF!</v>
      </c>
    </row>
    <row r="583" spans="1:13" s="24" customFormat="1" ht="25.5">
      <c r="A583" s="54">
        <v>95</v>
      </c>
      <c r="B583" s="55"/>
      <c r="C583" s="83" t="s">
        <v>63</v>
      </c>
      <c r="D583" s="57" t="s">
        <v>57</v>
      </c>
      <c r="E583" s="58" t="s">
        <v>40</v>
      </c>
      <c r="F583" s="59">
        <v>1.1000000000000001</v>
      </c>
      <c r="G583" s="25" t="e">
        <f>#REF!*F583</f>
        <v>#REF!</v>
      </c>
      <c r="H583" s="26"/>
      <c r="I583" s="27"/>
      <c r="J583" s="28">
        <f t="shared" si="71"/>
        <v>0</v>
      </c>
      <c r="K583" s="28" t="e">
        <f>H583*G583</f>
        <v>#REF!</v>
      </c>
      <c r="L583" s="28"/>
      <c r="M583" s="29" t="e">
        <f t="shared" si="72"/>
        <v>#REF!</v>
      </c>
    </row>
    <row r="584" spans="1:13" s="24" customFormat="1" ht="25.5">
      <c r="A584" s="78">
        <v>101</v>
      </c>
      <c r="B584" s="79">
        <v>106</v>
      </c>
      <c r="C584" s="80" t="s">
        <v>59</v>
      </c>
      <c r="D584" s="80"/>
      <c r="E584" s="81"/>
      <c r="F584" s="82"/>
      <c r="G584" s="13"/>
      <c r="H584" s="10"/>
      <c r="I584" s="7"/>
      <c r="J584" s="8"/>
      <c r="K584" s="9"/>
      <c r="L584" s="9"/>
      <c r="M584" s="11"/>
    </row>
    <row r="585" spans="1:13" s="24" customFormat="1">
      <c r="A585" s="49">
        <v>106</v>
      </c>
      <c r="B585" s="50">
        <v>106</v>
      </c>
      <c r="C585" s="51" t="s">
        <v>44</v>
      </c>
      <c r="D585" s="51"/>
      <c r="E585" s="52" t="s">
        <v>33</v>
      </c>
      <c r="F585" s="53"/>
      <c r="G585" s="14" t="e">
        <f>#REF!+#REF!</f>
        <v>#REF!</v>
      </c>
      <c r="H585" s="12"/>
      <c r="I585" s="4"/>
      <c r="J585" s="5">
        <f t="shared" ref="J585:J592" si="73">H585+I585</f>
        <v>0</v>
      </c>
      <c r="K585" s="5"/>
      <c r="L585" s="5" t="e">
        <f>I585*G585</f>
        <v>#REF!</v>
      </c>
      <c r="M585" s="6" t="e">
        <f t="shared" ref="M585:M592" si="74">K585+L585</f>
        <v>#REF!</v>
      </c>
    </row>
    <row r="586" spans="1:13" s="24" customFormat="1" ht="25.5">
      <c r="A586" s="54">
        <v>107</v>
      </c>
      <c r="B586" s="55"/>
      <c r="C586" s="83" t="s">
        <v>41</v>
      </c>
      <c r="D586" s="57" t="s">
        <v>57</v>
      </c>
      <c r="E586" s="30" t="s">
        <v>43</v>
      </c>
      <c r="F586" s="59">
        <f>1.21*1.6</f>
        <v>1.9359999999999999</v>
      </c>
      <c r="G586" s="25" t="e">
        <f>G585*0.08*F586</f>
        <v>#REF!</v>
      </c>
      <c r="H586" s="26"/>
      <c r="I586" s="27"/>
      <c r="J586" s="28">
        <f t="shared" si="73"/>
        <v>0</v>
      </c>
      <c r="K586" s="28" t="e">
        <f>H586*G586</f>
        <v>#REF!</v>
      </c>
      <c r="L586" s="28"/>
      <c r="M586" s="29" t="e">
        <f t="shared" si="74"/>
        <v>#REF!</v>
      </c>
    </row>
    <row r="587" spans="1:13" s="24" customFormat="1" ht="25.5">
      <c r="A587" s="54">
        <v>108</v>
      </c>
      <c r="B587" s="55"/>
      <c r="C587" s="83" t="s">
        <v>42</v>
      </c>
      <c r="D587" s="57" t="s">
        <v>57</v>
      </c>
      <c r="E587" s="58" t="s">
        <v>43</v>
      </c>
      <c r="F587" s="59">
        <v>0.30399999999999999</v>
      </c>
      <c r="G587" s="25" t="e">
        <f>G585*0.08*F587</f>
        <v>#REF!</v>
      </c>
      <c r="H587" s="26"/>
      <c r="I587" s="27"/>
      <c r="J587" s="28">
        <f t="shared" si="73"/>
        <v>0</v>
      </c>
      <c r="K587" s="28" t="e">
        <f>H587*G587</f>
        <v>#REF!</v>
      </c>
      <c r="L587" s="28"/>
      <c r="M587" s="29" t="e">
        <f t="shared" si="74"/>
        <v>#REF!</v>
      </c>
    </row>
    <row r="588" spans="1:13" s="24" customFormat="1" ht="25.5">
      <c r="A588" s="54">
        <v>109</v>
      </c>
      <c r="B588" s="55"/>
      <c r="C588" s="83" t="s">
        <v>62</v>
      </c>
      <c r="D588" s="57" t="s">
        <v>57</v>
      </c>
      <c r="E588" s="58" t="s">
        <v>37</v>
      </c>
      <c r="F588" s="59">
        <v>0.9</v>
      </c>
      <c r="G588" s="25" t="e">
        <f>G585*0.08*F588</f>
        <v>#REF!</v>
      </c>
      <c r="H588" s="26"/>
      <c r="I588" s="27"/>
      <c r="J588" s="28">
        <f t="shared" si="73"/>
        <v>0</v>
      </c>
      <c r="K588" s="28" t="e">
        <f>H588*G588</f>
        <v>#REF!</v>
      </c>
      <c r="L588" s="28"/>
      <c r="M588" s="29" t="e">
        <f t="shared" si="74"/>
        <v>#REF!</v>
      </c>
    </row>
    <row r="589" spans="1:13" s="24" customFormat="1">
      <c r="A589" s="49">
        <v>106</v>
      </c>
      <c r="B589" s="50">
        <v>106</v>
      </c>
      <c r="C589" s="51" t="s">
        <v>86</v>
      </c>
      <c r="D589" s="51"/>
      <c r="E589" s="52" t="s">
        <v>33</v>
      </c>
      <c r="F589" s="53"/>
      <c r="G589" s="14" t="e">
        <f>#REF!</f>
        <v>#REF!</v>
      </c>
      <c r="H589" s="12"/>
      <c r="I589" s="4"/>
      <c r="J589" s="5">
        <f t="shared" si="73"/>
        <v>0</v>
      </c>
      <c r="K589" s="5"/>
      <c r="L589" s="5" t="e">
        <f>I589*G589</f>
        <v>#REF!</v>
      </c>
      <c r="M589" s="6" t="e">
        <f t="shared" si="74"/>
        <v>#REF!</v>
      </c>
    </row>
    <row r="590" spans="1:13" s="24" customFormat="1" ht="25.5">
      <c r="A590" s="54">
        <v>107</v>
      </c>
      <c r="B590" s="55"/>
      <c r="C590" s="83" t="s">
        <v>41</v>
      </c>
      <c r="D590" s="57" t="s">
        <v>57</v>
      </c>
      <c r="E590" s="30" t="s">
        <v>43</v>
      </c>
      <c r="F590" s="59">
        <f>1.21*1.6</f>
        <v>1.9359999999999999</v>
      </c>
      <c r="G590" s="25" t="e">
        <f>G589*0.02*F590</f>
        <v>#REF!</v>
      </c>
      <c r="H590" s="26"/>
      <c r="I590" s="27"/>
      <c r="J590" s="28">
        <f t="shared" si="73"/>
        <v>0</v>
      </c>
      <c r="K590" s="28" t="e">
        <f>H590*G590</f>
        <v>#REF!</v>
      </c>
      <c r="L590" s="28"/>
      <c r="M590" s="29" t="e">
        <f t="shared" si="74"/>
        <v>#REF!</v>
      </c>
    </row>
    <row r="591" spans="1:13" s="24" customFormat="1" ht="25.5">
      <c r="A591" s="54">
        <v>108</v>
      </c>
      <c r="B591" s="55"/>
      <c r="C591" s="83" t="s">
        <v>42</v>
      </c>
      <c r="D591" s="57" t="s">
        <v>57</v>
      </c>
      <c r="E591" s="58" t="s">
        <v>43</v>
      </c>
      <c r="F591" s="59">
        <v>0.30399999999999999</v>
      </c>
      <c r="G591" s="25" t="e">
        <f>G589*0.02*F591</f>
        <v>#REF!</v>
      </c>
      <c r="H591" s="26"/>
      <c r="I591" s="27"/>
      <c r="J591" s="28">
        <f t="shared" si="73"/>
        <v>0</v>
      </c>
      <c r="K591" s="28" t="e">
        <f>H591*G591</f>
        <v>#REF!</v>
      </c>
      <c r="L591" s="28"/>
      <c r="M591" s="29" t="e">
        <f t="shared" si="74"/>
        <v>#REF!</v>
      </c>
    </row>
    <row r="592" spans="1:13" s="24" customFormat="1" ht="25.5">
      <c r="A592" s="54">
        <v>109</v>
      </c>
      <c r="B592" s="55"/>
      <c r="C592" s="83" t="s">
        <v>62</v>
      </c>
      <c r="D592" s="57" t="s">
        <v>57</v>
      </c>
      <c r="E592" s="58" t="s">
        <v>37</v>
      </c>
      <c r="F592" s="59">
        <v>0.9</v>
      </c>
      <c r="G592" s="25" t="e">
        <f>G589*0.02*F592</f>
        <v>#REF!</v>
      </c>
      <c r="H592" s="26"/>
      <c r="I592" s="27"/>
      <c r="J592" s="28">
        <f t="shared" si="73"/>
        <v>0</v>
      </c>
      <c r="K592" s="28" t="e">
        <f>H592*G592</f>
        <v>#REF!</v>
      </c>
      <c r="L592" s="28"/>
      <c r="M592" s="29" t="e">
        <f t="shared" si="74"/>
        <v>#REF!</v>
      </c>
    </row>
    <row r="593" spans="1:14" s="24" customFormat="1" ht="25.5">
      <c r="A593" s="71"/>
      <c r="B593" s="72"/>
      <c r="C593" s="73" t="s">
        <v>115</v>
      </c>
      <c r="D593" s="73"/>
      <c r="E593" s="74"/>
      <c r="F593" s="75"/>
      <c r="G593" s="31"/>
      <c r="H593" s="32"/>
      <c r="I593" s="33"/>
      <c r="J593" s="34"/>
      <c r="K593" s="35"/>
      <c r="L593" s="35"/>
      <c r="M593" s="36"/>
      <c r="N593" s="92"/>
    </row>
    <row r="594" spans="1:14" s="24" customFormat="1">
      <c r="A594" s="78">
        <v>1</v>
      </c>
      <c r="B594" s="79">
        <v>106</v>
      </c>
      <c r="C594" s="80" t="s">
        <v>47</v>
      </c>
      <c r="D594" s="80"/>
      <c r="E594" s="81"/>
      <c r="F594" s="82"/>
      <c r="G594" s="13"/>
      <c r="H594" s="10"/>
      <c r="I594" s="7"/>
      <c r="J594" s="8"/>
      <c r="K594" s="9"/>
      <c r="L594" s="9"/>
      <c r="M594" s="9"/>
      <c r="N594" s="92"/>
    </row>
    <row r="595" spans="1:14" s="24" customFormat="1">
      <c r="A595" s="49">
        <v>2</v>
      </c>
      <c r="B595" s="50"/>
      <c r="C595" s="51" t="s">
        <v>53</v>
      </c>
      <c r="D595" s="51"/>
      <c r="E595" s="52" t="s">
        <v>33</v>
      </c>
      <c r="F595" s="53"/>
      <c r="G595" s="14" t="e">
        <f>#REF!</f>
        <v>#REF!</v>
      </c>
      <c r="H595" s="12"/>
      <c r="I595" s="4"/>
      <c r="J595" s="5">
        <f t="shared" ref="J595:J603" si="75">H595+I595</f>
        <v>0</v>
      </c>
      <c r="K595" s="5"/>
      <c r="L595" s="5" t="e">
        <f>I595*G595</f>
        <v>#REF!</v>
      </c>
      <c r="M595" s="6" t="e">
        <f t="shared" ref="M595:M603" si="76">K595+L595</f>
        <v>#REF!</v>
      </c>
      <c r="N595" s="92"/>
    </row>
    <row r="596" spans="1:14" s="24" customFormat="1" ht="25.5">
      <c r="A596" s="54">
        <v>3</v>
      </c>
      <c r="B596" s="55"/>
      <c r="C596" s="83" t="s">
        <v>54</v>
      </c>
      <c r="D596" s="57" t="s">
        <v>57</v>
      </c>
      <c r="E596" s="58" t="s">
        <v>34</v>
      </c>
      <c r="F596" s="59">
        <v>0.1</v>
      </c>
      <c r="G596" s="25" t="e">
        <f>G595*F596</f>
        <v>#REF!</v>
      </c>
      <c r="H596" s="26"/>
      <c r="I596" s="27"/>
      <c r="J596" s="28">
        <f t="shared" si="75"/>
        <v>0</v>
      </c>
      <c r="K596" s="28" t="e">
        <f>H596*G596</f>
        <v>#REF!</v>
      </c>
      <c r="L596" s="28"/>
      <c r="M596" s="29" t="e">
        <f t="shared" si="76"/>
        <v>#REF!</v>
      </c>
      <c r="N596" s="92"/>
    </row>
    <row r="597" spans="1:14" s="24" customFormat="1" ht="38.25">
      <c r="A597" s="49">
        <v>4</v>
      </c>
      <c r="B597" s="50"/>
      <c r="C597" s="51" t="s">
        <v>55</v>
      </c>
      <c r="D597" s="51"/>
      <c r="E597" s="52" t="s">
        <v>33</v>
      </c>
      <c r="F597" s="53"/>
      <c r="G597" s="14" t="e">
        <f>#REF!</f>
        <v>#REF!</v>
      </c>
      <c r="H597" s="12"/>
      <c r="I597" s="4"/>
      <c r="J597" s="5">
        <f t="shared" si="75"/>
        <v>0</v>
      </c>
      <c r="K597" s="5"/>
      <c r="L597" s="5" t="e">
        <f>I597*G597</f>
        <v>#REF!</v>
      </c>
      <c r="M597" s="6" t="e">
        <f t="shared" si="76"/>
        <v>#REF!</v>
      </c>
      <c r="N597" s="92"/>
    </row>
    <row r="598" spans="1:14" s="24" customFormat="1" ht="25.5">
      <c r="A598" s="54">
        <v>5</v>
      </c>
      <c r="B598" s="55"/>
      <c r="C598" s="83" t="s">
        <v>56</v>
      </c>
      <c r="D598" s="57" t="s">
        <v>57</v>
      </c>
      <c r="E598" s="58" t="s">
        <v>37</v>
      </c>
      <c r="F598" s="59">
        <v>1.1000000000000001</v>
      </c>
      <c r="G598" s="25" t="e">
        <f>G597*F598</f>
        <v>#REF!</v>
      </c>
      <c r="H598" s="26"/>
      <c r="I598" s="27"/>
      <c r="J598" s="28">
        <f t="shared" si="75"/>
        <v>0</v>
      </c>
      <c r="K598" s="28" t="e">
        <f>H598*G598</f>
        <v>#REF!</v>
      </c>
      <c r="L598" s="28"/>
      <c r="M598" s="29" t="e">
        <f t="shared" si="76"/>
        <v>#REF!</v>
      </c>
      <c r="N598" s="92"/>
    </row>
    <row r="599" spans="1:14" s="24" customFormat="1">
      <c r="A599" s="49">
        <v>6</v>
      </c>
      <c r="B599" s="50"/>
      <c r="C599" s="51" t="s">
        <v>38</v>
      </c>
      <c r="D599" s="51"/>
      <c r="E599" s="52" t="s">
        <v>33</v>
      </c>
      <c r="F599" s="53"/>
      <c r="G599" s="14" t="e">
        <f>#REF!+#REF!</f>
        <v>#REF!</v>
      </c>
      <c r="H599" s="12"/>
      <c r="I599" s="4"/>
      <c r="J599" s="5">
        <f t="shared" si="75"/>
        <v>0</v>
      </c>
      <c r="K599" s="5"/>
      <c r="L599" s="5" t="e">
        <f>I599*G599</f>
        <v>#REF!</v>
      </c>
      <c r="M599" s="6" t="e">
        <f t="shared" si="76"/>
        <v>#REF!</v>
      </c>
      <c r="N599" s="92"/>
    </row>
    <row r="600" spans="1:14" s="24" customFormat="1" ht="25.5">
      <c r="A600" s="54">
        <v>7</v>
      </c>
      <c r="B600" s="55"/>
      <c r="C600" s="56" t="s">
        <v>41</v>
      </c>
      <c r="D600" s="57" t="s">
        <v>57</v>
      </c>
      <c r="E600" s="30" t="s">
        <v>43</v>
      </c>
      <c r="F600" s="59">
        <f>1.21*1.6</f>
        <v>1.9359999999999999</v>
      </c>
      <c r="G600" s="25" t="e">
        <f>G599*0.03*F600</f>
        <v>#REF!</v>
      </c>
      <c r="H600" s="26"/>
      <c r="I600" s="27"/>
      <c r="J600" s="28">
        <f t="shared" si="75"/>
        <v>0</v>
      </c>
      <c r="K600" s="28" t="e">
        <f>H600*G600</f>
        <v>#REF!</v>
      </c>
      <c r="L600" s="28"/>
      <c r="M600" s="29" t="e">
        <f t="shared" si="76"/>
        <v>#REF!</v>
      </c>
      <c r="N600" s="92"/>
    </row>
    <row r="601" spans="1:14" s="24" customFormat="1" ht="25.5">
      <c r="A601" s="54">
        <v>8</v>
      </c>
      <c r="B601" s="55"/>
      <c r="C601" s="56" t="s">
        <v>42</v>
      </c>
      <c r="D601" s="57" t="s">
        <v>57</v>
      </c>
      <c r="E601" s="58" t="s">
        <v>43</v>
      </c>
      <c r="F601" s="59">
        <v>0.30399999999999999</v>
      </c>
      <c r="G601" s="25" t="e">
        <f>G599*0.03*F601</f>
        <v>#REF!</v>
      </c>
      <c r="H601" s="26"/>
      <c r="I601" s="27"/>
      <c r="J601" s="28">
        <f t="shared" si="75"/>
        <v>0</v>
      </c>
      <c r="K601" s="28" t="e">
        <f>H601*G601</f>
        <v>#REF!</v>
      </c>
      <c r="L601" s="28"/>
      <c r="M601" s="29" t="e">
        <f t="shared" si="76"/>
        <v>#REF!</v>
      </c>
      <c r="N601" s="92"/>
    </row>
    <row r="602" spans="1:14" s="24" customFormat="1" ht="25.5">
      <c r="A602" s="54">
        <v>9</v>
      </c>
      <c r="B602" s="55"/>
      <c r="C602" s="56" t="s">
        <v>62</v>
      </c>
      <c r="D602" s="57" t="s">
        <v>57</v>
      </c>
      <c r="E602" s="58" t="s">
        <v>37</v>
      </c>
      <c r="F602" s="59">
        <v>0.9</v>
      </c>
      <c r="G602" s="25" t="e">
        <f>G599*0.03*F602</f>
        <v>#REF!</v>
      </c>
      <c r="H602" s="26"/>
      <c r="I602" s="27"/>
      <c r="J602" s="28">
        <f t="shared" si="75"/>
        <v>0</v>
      </c>
      <c r="K602" s="28" t="e">
        <f>H602*G602</f>
        <v>#REF!</v>
      </c>
      <c r="L602" s="28"/>
      <c r="M602" s="29" t="e">
        <f t="shared" si="76"/>
        <v>#REF!</v>
      </c>
      <c r="N602" s="92"/>
    </row>
    <row r="603" spans="1:14" s="24" customFormat="1" ht="25.5">
      <c r="A603" s="54">
        <v>10</v>
      </c>
      <c r="B603" s="55"/>
      <c r="C603" s="56" t="s">
        <v>63</v>
      </c>
      <c r="D603" s="57" t="s">
        <v>57</v>
      </c>
      <c r="E603" s="58" t="s">
        <v>40</v>
      </c>
      <c r="F603" s="59">
        <v>1.1000000000000001</v>
      </c>
      <c r="G603" s="25" t="e">
        <f>#REF!*F603</f>
        <v>#REF!</v>
      </c>
      <c r="H603" s="26"/>
      <c r="I603" s="27"/>
      <c r="J603" s="28">
        <f t="shared" si="75"/>
        <v>0</v>
      </c>
      <c r="K603" s="28" t="e">
        <f>H603*G603</f>
        <v>#REF!</v>
      </c>
      <c r="L603" s="28"/>
      <c r="M603" s="29" t="e">
        <f t="shared" si="76"/>
        <v>#REF!</v>
      </c>
      <c r="N603" s="92"/>
    </row>
    <row r="604" spans="1:14" s="24" customFormat="1">
      <c r="A604" s="78">
        <v>11</v>
      </c>
      <c r="B604" s="79">
        <v>106</v>
      </c>
      <c r="C604" s="80" t="s">
        <v>35</v>
      </c>
      <c r="D604" s="80"/>
      <c r="E604" s="81"/>
      <c r="F604" s="82"/>
      <c r="G604" s="13"/>
      <c r="H604" s="10"/>
      <c r="I604" s="7"/>
      <c r="J604" s="8"/>
      <c r="K604" s="9"/>
      <c r="L604" s="9"/>
      <c r="M604" s="11"/>
      <c r="N604" s="92"/>
    </row>
    <row r="605" spans="1:14" s="24" customFormat="1">
      <c r="A605" s="49">
        <v>25</v>
      </c>
      <c r="B605" s="50"/>
      <c r="C605" s="51" t="s">
        <v>71</v>
      </c>
      <c r="D605" s="51"/>
      <c r="E605" s="52" t="s">
        <v>33</v>
      </c>
      <c r="F605" s="53"/>
      <c r="G605" s="14" t="e">
        <f>G611+G616</f>
        <v>#REF!</v>
      </c>
      <c r="H605" s="12"/>
      <c r="I605" s="4"/>
      <c r="J605" s="5">
        <f t="shared" ref="J605:J620" si="77">H605+I605</f>
        <v>0</v>
      </c>
      <c r="K605" s="5"/>
      <c r="L605" s="5" t="e">
        <f>I605*G605</f>
        <v>#REF!</v>
      </c>
      <c r="M605" s="6" t="e">
        <f t="shared" ref="M605:M620" si="78">K605+L605</f>
        <v>#REF!</v>
      </c>
      <c r="N605" s="92"/>
    </row>
    <row r="606" spans="1:14" s="24" customFormat="1" ht="25.5">
      <c r="A606" s="54">
        <v>26</v>
      </c>
      <c r="B606" s="55"/>
      <c r="C606" s="83" t="s">
        <v>66</v>
      </c>
      <c r="D606" s="57" t="s">
        <v>57</v>
      </c>
      <c r="E606" s="58" t="s">
        <v>36</v>
      </c>
      <c r="F606" s="86">
        <v>1.02</v>
      </c>
      <c r="G606" s="25" t="e">
        <f>G605*0.04*F606</f>
        <v>#REF!</v>
      </c>
      <c r="H606" s="26"/>
      <c r="I606" s="27"/>
      <c r="J606" s="28">
        <f t="shared" si="77"/>
        <v>0</v>
      </c>
      <c r="K606" s="28" t="e">
        <f>H606*G606</f>
        <v>#REF!</v>
      </c>
      <c r="L606" s="28"/>
      <c r="M606" s="29" t="e">
        <f t="shared" si="78"/>
        <v>#REF!</v>
      </c>
      <c r="N606" s="92"/>
    </row>
    <row r="607" spans="1:14" s="24" customFormat="1">
      <c r="A607" s="49">
        <v>25</v>
      </c>
      <c r="B607" s="50"/>
      <c r="C607" s="51" t="s">
        <v>67</v>
      </c>
      <c r="D607" s="51"/>
      <c r="E607" s="52" t="s">
        <v>33</v>
      </c>
      <c r="F607" s="53"/>
      <c r="G607" s="14" t="e">
        <f>G605</f>
        <v>#REF!</v>
      </c>
      <c r="H607" s="12"/>
      <c r="I607" s="4"/>
      <c r="J607" s="5">
        <f t="shared" si="77"/>
        <v>0</v>
      </c>
      <c r="K607" s="5"/>
      <c r="L607" s="5" t="e">
        <f>I607*G607</f>
        <v>#REF!</v>
      </c>
      <c r="M607" s="6" t="e">
        <f t="shared" si="78"/>
        <v>#REF!</v>
      </c>
      <c r="N607" s="92"/>
    </row>
    <row r="608" spans="1:14" s="24" customFormat="1" ht="25.5">
      <c r="A608" s="54">
        <v>26</v>
      </c>
      <c r="B608" s="55"/>
      <c r="C608" s="83" t="s">
        <v>68</v>
      </c>
      <c r="D608" s="57" t="s">
        <v>57</v>
      </c>
      <c r="E608" s="58" t="s">
        <v>33</v>
      </c>
      <c r="F608" s="86">
        <v>1.1499999999999999</v>
      </c>
      <c r="G608" s="25" t="e">
        <f>G607*F608</f>
        <v>#REF!</v>
      </c>
      <c r="H608" s="26"/>
      <c r="I608" s="27"/>
      <c r="J608" s="28">
        <f t="shared" si="77"/>
        <v>0</v>
      </c>
      <c r="K608" s="28" t="e">
        <f>H608*G608</f>
        <v>#REF!</v>
      </c>
      <c r="L608" s="28"/>
      <c r="M608" s="29" t="e">
        <f t="shared" si="78"/>
        <v>#REF!</v>
      </c>
      <c r="N608" s="92"/>
    </row>
    <row r="609" spans="1:14" s="24" customFormat="1" ht="38.25">
      <c r="A609" s="49">
        <v>4</v>
      </c>
      <c r="B609" s="50"/>
      <c r="C609" s="51" t="s">
        <v>108</v>
      </c>
      <c r="D609" s="51"/>
      <c r="E609" s="52" t="s">
        <v>33</v>
      </c>
      <c r="F609" s="53"/>
      <c r="G609" s="14" t="e">
        <f>#REF!</f>
        <v>#REF!</v>
      </c>
      <c r="H609" s="12"/>
      <c r="I609" s="4"/>
      <c r="J609" s="5">
        <f t="shared" si="77"/>
        <v>0</v>
      </c>
      <c r="K609" s="5"/>
      <c r="L609" s="5" t="e">
        <f>I609*G609</f>
        <v>#REF!</v>
      </c>
      <c r="M609" s="6" t="e">
        <f t="shared" si="78"/>
        <v>#REF!</v>
      </c>
      <c r="N609" s="92"/>
    </row>
    <row r="610" spans="1:14" s="24" customFormat="1" ht="25.5">
      <c r="A610" s="54">
        <v>5</v>
      </c>
      <c r="B610" s="55"/>
      <c r="C610" s="83" t="s">
        <v>56</v>
      </c>
      <c r="D610" s="57" t="s">
        <v>57</v>
      </c>
      <c r="E610" s="58" t="s">
        <v>37</v>
      </c>
      <c r="F610" s="59">
        <v>1.1000000000000001</v>
      </c>
      <c r="G610" s="25" t="e">
        <f>G609*2*F610</f>
        <v>#REF!</v>
      </c>
      <c r="H610" s="26"/>
      <c r="I610" s="27"/>
      <c r="J610" s="28">
        <f t="shared" si="77"/>
        <v>0</v>
      </c>
      <c r="K610" s="28" t="e">
        <f>H610*G610</f>
        <v>#REF!</v>
      </c>
      <c r="L610" s="28"/>
      <c r="M610" s="29" t="e">
        <f t="shared" si="78"/>
        <v>#REF!</v>
      </c>
      <c r="N610" s="92"/>
    </row>
    <row r="611" spans="1:14" s="24" customFormat="1">
      <c r="A611" s="49">
        <v>14</v>
      </c>
      <c r="B611" s="50"/>
      <c r="C611" s="51" t="s">
        <v>38</v>
      </c>
      <c r="D611" s="51"/>
      <c r="E611" s="52" t="s">
        <v>33</v>
      </c>
      <c r="F611" s="53"/>
      <c r="G611" s="14" t="e">
        <f>#REF!</f>
        <v>#REF!</v>
      </c>
      <c r="H611" s="12"/>
      <c r="I611" s="4"/>
      <c r="J611" s="5">
        <f t="shared" si="77"/>
        <v>0</v>
      </c>
      <c r="K611" s="5"/>
      <c r="L611" s="5" t="e">
        <f>I611*G611</f>
        <v>#REF!</v>
      </c>
      <c r="M611" s="6" t="e">
        <f t="shared" si="78"/>
        <v>#REF!</v>
      </c>
      <c r="N611" s="92"/>
    </row>
    <row r="612" spans="1:14" s="24" customFormat="1" ht="25.5">
      <c r="A612" s="54">
        <v>15</v>
      </c>
      <c r="B612" s="55"/>
      <c r="C612" s="83" t="s">
        <v>41</v>
      </c>
      <c r="D612" s="57" t="s">
        <v>57</v>
      </c>
      <c r="E612" s="30" t="s">
        <v>43</v>
      </c>
      <c r="F612" s="59">
        <f>1.21*1.6</f>
        <v>1.9359999999999999</v>
      </c>
      <c r="G612" s="25" t="e">
        <f>G611*0.03*F612</f>
        <v>#REF!</v>
      </c>
      <c r="H612" s="26"/>
      <c r="I612" s="27"/>
      <c r="J612" s="28">
        <f t="shared" si="77"/>
        <v>0</v>
      </c>
      <c r="K612" s="28" t="e">
        <f>H612*G612</f>
        <v>#REF!</v>
      </c>
      <c r="L612" s="28"/>
      <c r="M612" s="29" t="e">
        <f t="shared" si="78"/>
        <v>#REF!</v>
      </c>
      <c r="N612" s="92"/>
    </row>
    <row r="613" spans="1:14" s="24" customFormat="1" ht="25.5">
      <c r="A613" s="54">
        <v>16</v>
      </c>
      <c r="B613" s="55"/>
      <c r="C613" s="83" t="s">
        <v>42</v>
      </c>
      <c r="D613" s="57" t="s">
        <v>57</v>
      </c>
      <c r="E613" s="58" t="s">
        <v>43</v>
      </c>
      <c r="F613" s="59">
        <v>0.30399999999999999</v>
      </c>
      <c r="G613" s="25" t="e">
        <f>G611*0.03*F613</f>
        <v>#REF!</v>
      </c>
      <c r="H613" s="26"/>
      <c r="I613" s="27"/>
      <c r="J613" s="28">
        <f t="shared" si="77"/>
        <v>0</v>
      </c>
      <c r="K613" s="28" t="e">
        <f>H613*G613</f>
        <v>#REF!</v>
      </c>
      <c r="L613" s="28"/>
      <c r="M613" s="29" t="e">
        <f t="shared" si="78"/>
        <v>#REF!</v>
      </c>
      <c r="N613" s="92"/>
    </row>
    <row r="614" spans="1:14" s="24" customFormat="1" ht="25.5">
      <c r="A614" s="54">
        <v>17</v>
      </c>
      <c r="B614" s="55"/>
      <c r="C614" s="56" t="s">
        <v>62</v>
      </c>
      <c r="D614" s="57" t="s">
        <v>57</v>
      </c>
      <c r="E614" s="58" t="s">
        <v>37</v>
      </c>
      <c r="F614" s="59">
        <v>0.9</v>
      </c>
      <c r="G614" s="25" t="e">
        <f>G611*0.03*F614</f>
        <v>#REF!</v>
      </c>
      <c r="H614" s="26"/>
      <c r="I614" s="27"/>
      <c r="J614" s="28">
        <f t="shared" si="77"/>
        <v>0</v>
      </c>
      <c r="K614" s="28" t="e">
        <f>H614*G614</f>
        <v>#REF!</v>
      </c>
      <c r="L614" s="28"/>
      <c r="M614" s="29" t="e">
        <f t="shared" si="78"/>
        <v>#REF!</v>
      </c>
      <c r="N614" s="92"/>
    </row>
    <row r="615" spans="1:14" s="24" customFormat="1" ht="25.5">
      <c r="A615" s="54">
        <v>18</v>
      </c>
      <c r="B615" s="55"/>
      <c r="C615" s="56" t="s">
        <v>63</v>
      </c>
      <c r="D615" s="57" t="s">
        <v>57</v>
      </c>
      <c r="E615" s="58" t="s">
        <v>40</v>
      </c>
      <c r="F615" s="59">
        <v>1.1000000000000001</v>
      </c>
      <c r="G615" s="25" t="e">
        <f>#REF!*F615</f>
        <v>#REF!</v>
      </c>
      <c r="H615" s="26"/>
      <c r="I615" s="27"/>
      <c r="J615" s="28">
        <f t="shared" si="77"/>
        <v>0</v>
      </c>
      <c r="K615" s="28" t="e">
        <f>H615*G615</f>
        <v>#REF!</v>
      </c>
      <c r="L615" s="28"/>
      <c r="M615" s="29" t="e">
        <f t="shared" si="78"/>
        <v>#REF!</v>
      </c>
      <c r="N615" s="92"/>
    </row>
    <row r="616" spans="1:14" s="24" customFormat="1">
      <c r="A616" s="49">
        <v>19</v>
      </c>
      <c r="B616" s="50"/>
      <c r="C616" s="51" t="s">
        <v>70</v>
      </c>
      <c r="D616" s="51"/>
      <c r="E616" s="52" t="s">
        <v>33</v>
      </c>
      <c r="F616" s="53"/>
      <c r="G616" s="14" t="e">
        <f>#REF!+#REF!</f>
        <v>#REF!</v>
      </c>
      <c r="H616" s="12"/>
      <c r="I616" s="4"/>
      <c r="J616" s="5">
        <f t="shared" si="77"/>
        <v>0</v>
      </c>
      <c r="K616" s="5"/>
      <c r="L616" s="5" t="e">
        <f>I616*G616</f>
        <v>#REF!</v>
      </c>
      <c r="M616" s="6" t="e">
        <f t="shared" si="78"/>
        <v>#REF!</v>
      </c>
      <c r="N616" s="92"/>
    </row>
    <row r="617" spans="1:14" s="24" customFormat="1" ht="25.5">
      <c r="A617" s="54">
        <v>20</v>
      </c>
      <c r="B617" s="55"/>
      <c r="C617" s="83" t="s">
        <v>41</v>
      </c>
      <c r="D617" s="57" t="s">
        <v>57</v>
      </c>
      <c r="E617" s="30" t="s">
        <v>43</v>
      </c>
      <c r="F617" s="59">
        <f>1.21*1.6</f>
        <v>1.9359999999999999</v>
      </c>
      <c r="G617" s="25" t="e">
        <f>G616*0.04*F617</f>
        <v>#REF!</v>
      </c>
      <c r="H617" s="26"/>
      <c r="I617" s="27"/>
      <c r="J617" s="28">
        <f t="shared" si="77"/>
        <v>0</v>
      </c>
      <c r="K617" s="28" t="e">
        <f>H617*G617</f>
        <v>#REF!</v>
      </c>
      <c r="L617" s="28"/>
      <c r="M617" s="29" t="e">
        <f t="shared" si="78"/>
        <v>#REF!</v>
      </c>
      <c r="N617" s="92"/>
    </row>
    <row r="618" spans="1:14" s="24" customFormat="1" ht="25.5">
      <c r="A618" s="54">
        <v>21</v>
      </c>
      <c r="B618" s="55"/>
      <c r="C618" s="83" t="s">
        <v>42</v>
      </c>
      <c r="D618" s="57" t="s">
        <v>57</v>
      </c>
      <c r="E618" s="58" t="s">
        <v>43</v>
      </c>
      <c r="F618" s="59">
        <v>0.30399999999999999</v>
      </c>
      <c r="G618" s="25" t="e">
        <f>G616*0.04*F618</f>
        <v>#REF!</v>
      </c>
      <c r="H618" s="26"/>
      <c r="I618" s="27"/>
      <c r="J618" s="28">
        <f t="shared" si="77"/>
        <v>0</v>
      </c>
      <c r="K618" s="28" t="e">
        <f>H618*G618</f>
        <v>#REF!</v>
      </c>
      <c r="L618" s="28"/>
      <c r="M618" s="29" t="e">
        <f t="shared" si="78"/>
        <v>#REF!</v>
      </c>
      <c r="N618" s="92"/>
    </row>
    <row r="619" spans="1:14" s="24" customFormat="1" ht="25.5">
      <c r="A619" s="54">
        <v>22</v>
      </c>
      <c r="B619" s="55"/>
      <c r="C619" s="56" t="s">
        <v>62</v>
      </c>
      <c r="D619" s="57" t="s">
        <v>57</v>
      </c>
      <c r="E619" s="58" t="s">
        <v>37</v>
      </c>
      <c r="F619" s="59">
        <v>0.9</v>
      </c>
      <c r="G619" s="25" t="e">
        <f>G616*0.04*F619</f>
        <v>#REF!</v>
      </c>
      <c r="H619" s="26"/>
      <c r="I619" s="27"/>
      <c r="J619" s="28">
        <f t="shared" si="77"/>
        <v>0</v>
      </c>
      <c r="K619" s="28" t="e">
        <f>H619*G619</f>
        <v>#REF!</v>
      </c>
      <c r="L619" s="28"/>
      <c r="M619" s="29" t="e">
        <f t="shared" si="78"/>
        <v>#REF!</v>
      </c>
      <c r="N619" s="92"/>
    </row>
    <row r="620" spans="1:14" s="24" customFormat="1" ht="25.5">
      <c r="A620" s="54">
        <v>23</v>
      </c>
      <c r="B620" s="55"/>
      <c r="C620" s="56" t="s">
        <v>63</v>
      </c>
      <c r="D620" s="57" t="s">
        <v>57</v>
      </c>
      <c r="E620" s="58" t="s">
        <v>40</v>
      </c>
      <c r="F620" s="59">
        <v>1.1000000000000001</v>
      </c>
      <c r="G620" s="25" t="e">
        <f>#REF!*F620</f>
        <v>#REF!</v>
      </c>
      <c r="H620" s="26"/>
      <c r="I620" s="27"/>
      <c r="J620" s="28">
        <f t="shared" si="77"/>
        <v>0</v>
      </c>
      <c r="K620" s="28" t="e">
        <f>H620*G620</f>
        <v>#REF!</v>
      </c>
      <c r="L620" s="28"/>
      <c r="M620" s="29" t="e">
        <f t="shared" si="78"/>
        <v>#REF!</v>
      </c>
      <c r="N620" s="92"/>
    </row>
    <row r="621" spans="1:14" s="24" customFormat="1" ht="25.5">
      <c r="A621" s="78">
        <v>24</v>
      </c>
      <c r="B621" s="79">
        <v>106</v>
      </c>
      <c r="C621" s="80" t="s">
        <v>58</v>
      </c>
      <c r="D621" s="80"/>
      <c r="E621" s="81"/>
      <c r="F621" s="82"/>
      <c r="G621" s="13"/>
      <c r="H621" s="10"/>
      <c r="I621" s="7"/>
      <c r="J621" s="8"/>
      <c r="K621" s="9"/>
      <c r="L621" s="9"/>
      <c r="M621" s="11"/>
      <c r="N621" s="92"/>
    </row>
    <row r="622" spans="1:14" s="24" customFormat="1">
      <c r="A622" s="49">
        <v>25</v>
      </c>
      <c r="B622" s="50"/>
      <c r="C622" s="51" t="s">
        <v>65</v>
      </c>
      <c r="D622" s="51"/>
      <c r="E622" s="52" t="s">
        <v>33</v>
      </c>
      <c r="F622" s="53"/>
      <c r="G622" s="14" t="e">
        <f>#REF!</f>
        <v>#REF!</v>
      </c>
      <c r="H622" s="12"/>
      <c r="I622" s="4"/>
      <c r="J622" s="5">
        <f t="shared" ref="J622:J630" si="79">H622+I622</f>
        <v>0</v>
      </c>
      <c r="K622" s="5"/>
      <c r="L622" s="5" t="e">
        <f>I622*G622</f>
        <v>#REF!</v>
      </c>
      <c r="M622" s="6" t="e">
        <f t="shared" ref="M622:M630" si="80">K622+L622</f>
        <v>#REF!</v>
      </c>
      <c r="N622" s="92"/>
    </row>
    <row r="623" spans="1:14" s="24" customFormat="1" ht="25.5">
      <c r="A623" s="54">
        <v>26</v>
      </c>
      <c r="B623" s="55"/>
      <c r="C623" s="83" t="s">
        <v>66</v>
      </c>
      <c r="D623" s="57" t="s">
        <v>57</v>
      </c>
      <c r="E623" s="58" t="s">
        <v>36</v>
      </c>
      <c r="F623" s="86">
        <v>1.02</v>
      </c>
      <c r="G623" s="25" t="e">
        <f>G622*0.08*F623</f>
        <v>#REF!</v>
      </c>
      <c r="H623" s="26"/>
      <c r="I623" s="27"/>
      <c r="J623" s="28">
        <f t="shared" si="79"/>
        <v>0</v>
      </c>
      <c r="K623" s="28" t="e">
        <f>H623*G623</f>
        <v>#REF!</v>
      </c>
      <c r="L623" s="28"/>
      <c r="M623" s="29" t="e">
        <f t="shared" si="80"/>
        <v>#REF!</v>
      </c>
      <c r="N623" s="92"/>
    </row>
    <row r="624" spans="1:14" s="24" customFormat="1">
      <c r="A624" s="49">
        <v>25</v>
      </c>
      <c r="B624" s="50"/>
      <c r="C624" s="51" t="s">
        <v>67</v>
      </c>
      <c r="D624" s="51"/>
      <c r="E624" s="52" t="s">
        <v>33</v>
      </c>
      <c r="F624" s="53"/>
      <c r="G624" s="14" t="e">
        <f>G622</f>
        <v>#REF!</v>
      </c>
      <c r="H624" s="12"/>
      <c r="I624" s="4"/>
      <c r="J624" s="5">
        <f t="shared" si="79"/>
        <v>0</v>
      </c>
      <c r="K624" s="5"/>
      <c r="L624" s="5" t="e">
        <f>I624*G624</f>
        <v>#REF!</v>
      </c>
      <c r="M624" s="6" t="e">
        <f t="shared" si="80"/>
        <v>#REF!</v>
      </c>
      <c r="N624" s="92"/>
    </row>
    <row r="625" spans="1:14" s="24" customFormat="1" ht="25.5">
      <c r="A625" s="54">
        <v>26</v>
      </c>
      <c r="B625" s="55"/>
      <c r="C625" s="83" t="s">
        <v>68</v>
      </c>
      <c r="D625" s="57" t="s">
        <v>57</v>
      </c>
      <c r="E625" s="58" t="s">
        <v>33</v>
      </c>
      <c r="F625" s="86">
        <v>1.1499999999999999</v>
      </c>
      <c r="G625" s="25" t="e">
        <f>G624*F625</f>
        <v>#REF!</v>
      </c>
      <c r="H625" s="26"/>
      <c r="I625" s="27"/>
      <c r="J625" s="28">
        <f t="shared" si="79"/>
        <v>0</v>
      </c>
      <c r="K625" s="28" t="e">
        <f>H625*G625</f>
        <v>#REF!</v>
      </c>
      <c r="L625" s="28"/>
      <c r="M625" s="29" t="e">
        <f t="shared" si="80"/>
        <v>#REF!</v>
      </c>
      <c r="N625" s="92"/>
    </row>
    <row r="626" spans="1:14" s="24" customFormat="1">
      <c r="A626" s="49">
        <v>25</v>
      </c>
      <c r="B626" s="50"/>
      <c r="C626" s="51" t="s">
        <v>70</v>
      </c>
      <c r="D626" s="51"/>
      <c r="E626" s="52" t="s">
        <v>33</v>
      </c>
      <c r="F626" s="53"/>
      <c r="G626" s="14" t="e">
        <f>#REF!</f>
        <v>#REF!</v>
      </c>
      <c r="H626" s="12"/>
      <c r="I626" s="4"/>
      <c r="J626" s="5">
        <f t="shared" si="79"/>
        <v>0</v>
      </c>
      <c r="K626" s="5"/>
      <c r="L626" s="5" t="e">
        <f>I626*G626</f>
        <v>#REF!</v>
      </c>
      <c r="M626" s="6" t="e">
        <f t="shared" si="80"/>
        <v>#REF!</v>
      </c>
      <c r="N626" s="92"/>
    </row>
    <row r="627" spans="1:14" s="24" customFormat="1" ht="25.5">
      <c r="A627" s="54">
        <v>26</v>
      </c>
      <c r="B627" s="55"/>
      <c r="C627" s="83" t="s">
        <v>41</v>
      </c>
      <c r="D627" s="57" t="s">
        <v>57</v>
      </c>
      <c r="E627" s="30" t="s">
        <v>43</v>
      </c>
      <c r="F627" s="59">
        <f>1.21*1.6</f>
        <v>1.9359999999999999</v>
      </c>
      <c r="G627" s="25" t="e">
        <f>G626*0.04*F627</f>
        <v>#REF!</v>
      </c>
      <c r="H627" s="26"/>
      <c r="I627" s="27"/>
      <c r="J627" s="28">
        <f t="shared" si="79"/>
        <v>0</v>
      </c>
      <c r="K627" s="28" t="e">
        <f>H627*G627</f>
        <v>#REF!</v>
      </c>
      <c r="L627" s="28"/>
      <c r="M627" s="29" t="e">
        <f t="shared" si="80"/>
        <v>#REF!</v>
      </c>
      <c r="N627" s="92"/>
    </row>
    <row r="628" spans="1:14" s="24" customFormat="1" ht="25.5">
      <c r="A628" s="54">
        <v>27</v>
      </c>
      <c r="B628" s="55"/>
      <c r="C628" s="83" t="s">
        <v>42</v>
      </c>
      <c r="D628" s="57" t="s">
        <v>57</v>
      </c>
      <c r="E628" s="58" t="s">
        <v>43</v>
      </c>
      <c r="F628" s="59">
        <v>0.30399999999999999</v>
      </c>
      <c r="G628" s="25" t="e">
        <f>G626*0.04*F628</f>
        <v>#REF!</v>
      </c>
      <c r="H628" s="26"/>
      <c r="I628" s="27"/>
      <c r="J628" s="28">
        <f t="shared" si="79"/>
        <v>0</v>
      </c>
      <c r="K628" s="28" t="e">
        <f>H628*G628</f>
        <v>#REF!</v>
      </c>
      <c r="L628" s="28"/>
      <c r="M628" s="29" t="e">
        <f t="shared" si="80"/>
        <v>#REF!</v>
      </c>
      <c r="N628" s="92"/>
    </row>
    <row r="629" spans="1:14" s="24" customFormat="1" ht="25.5">
      <c r="A629" s="54">
        <v>28</v>
      </c>
      <c r="B629" s="55"/>
      <c r="C629" s="56" t="s">
        <v>62</v>
      </c>
      <c r="D629" s="57" t="s">
        <v>57</v>
      </c>
      <c r="E629" s="58" t="s">
        <v>37</v>
      </c>
      <c r="F629" s="59">
        <v>0.9</v>
      </c>
      <c r="G629" s="25" t="e">
        <f>G626*0.04*F629</f>
        <v>#REF!</v>
      </c>
      <c r="H629" s="26"/>
      <c r="I629" s="27"/>
      <c r="J629" s="28">
        <f t="shared" si="79"/>
        <v>0</v>
      </c>
      <c r="K629" s="28" t="e">
        <f>H629*G629</f>
        <v>#REF!</v>
      </c>
      <c r="L629" s="28"/>
      <c r="M629" s="29" t="e">
        <f t="shared" si="80"/>
        <v>#REF!</v>
      </c>
      <c r="N629" s="92"/>
    </row>
    <row r="630" spans="1:14" s="24" customFormat="1" ht="25.5">
      <c r="A630" s="54">
        <v>29</v>
      </c>
      <c r="B630" s="55"/>
      <c r="C630" s="56" t="s">
        <v>63</v>
      </c>
      <c r="D630" s="57" t="s">
        <v>57</v>
      </c>
      <c r="E630" s="58" t="s">
        <v>40</v>
      </c>
      <c r="F630" s="59">
        <v>1.1000000000000001</v>
      </c>
      <c r="G630" s="25" t="e">
        <f>#REF!*F630</f>
        <v>#REF!</v>
      </c>
      <c r="H630" s="26"/>
      <c r="I630" s="27"/>
      <c r="J630" s="28">
        <f t="shared" si="79"/>
        <v>0</v>
      </c>
      <c r="K630" s="28" t="e">
        <f>H630*G630</f>
        <v>#REF!</v>
      </c>
      <c r="L630" s="28"/>
      <c r="M630" s="29" t="e">
        <f t="shared" si="80"/>
        <v>#REF!</v>
      </c>
      <c r="N630" s="92"/>
    </row>
    <row r="631" spans="1:14" s="24" customFormat="1">
      <c r="A631" s="78">
        <v>59</v>
      </c>
      <c r="B631" s="79">
        <v>106</v>
      </c>
      <c r="C631" s="80" t="s">
        <v>39</v>
      </c>
      <c r="D631" s="80"/>
      <c r="E631" s="81"/>
      <c r="F631" s="82"/>
      <c r="G631" s="13"/>
      <c r="H631" s="10"/>
      <c r="I631" s="7"/>
      <c r="J631" s="8"/>
      <c r="K631" s="9"/>
      <c r="L631" s="9"/>
      <c r="M631" s="11"/>
      <c r="N631" s="92"/>
    </row>
    <row r="632" spans="1:14" s="24" customFormat="1">
      <c r="A632" s="49">
        <v>60</v>
      </c>
      <c r="B632" s="50"/>
      <c r="C632" s="51" t="s">
        <v>44</v>
      </c>
      <c r="D632" s="51"/>
      <c r="E632" s="52" t="s">
        <v>33</v>
      </c>
      <c r="F632" s="53"/>
      <c r="G632" s="14" t="e">
        <f>#REF!</f>
        <v>#REF!</v>
      </c>
      <c r="H632" s="12"/>
      <c r="I632" s="4"/>
      <c r="J632" s="5">
        <f>H632+I632</f>
        <v>0</v>
      </c>
      <c r="K632" s="5"/>
      <c r="L632" s="5" t="e">
        <f>I632*G632</f>
        <v>#REF!</v>
      </c>
      <c r="M632" s="6" t="e">
        <f>K632+L632</f>
        <v>#REF!</v>
      </c>
      <c r="N632" s="92"/>
    </row>
    <row r="633" spans="1:14" s="24" customFormat="1" ht="25.5">
      <c r="A633" s="54">
        <v>61</v>
      </c>
      <c r="B633" s="55"/>
      <c r="C633" s="83" t="s">
        <v>41</v>
      </c>
      <c r="D633" s="57" t="s">
        <v>57</v>
      </c>
      <c r="E633" s="30" t="s">
        <v>43</v>
      </c>
      <c r="F633" s="59">
        <f>1.21*1.6</f>
        <v>1.9359999999999999</v>
      </c>
      <c r="G633" s="25" t="e">
        <f>G632*0.08*F633</f>
        <v>#REF!</v>
      </c>
      <c r="H633" s="26"/>
      <c r="I633" s="27"/>
      <c r="J633" s="28">
        <f>H633+I633</f>
        <v>0</v>
      </c>
      <c r="K633" s="28" t="e">
        <f>H633*G633</f>
        <v>#REF!</v>
      </c>
      <c r="L633" s="28"/>
      <c r="M633" s="29" t="e">
        <f>K633+L633</f>
        <v>#REF!</v>
      </c>
      <c r="N633" s="92"/>
    </row>
    <row r="634" spans="1:14" s="24" customFormat="1" ht="25.5">
      <c r="A634" s="54">
        <v>62</v>
      </c>
      <c r="B634" s="55"/>
      <c r="C634" s="83" t="s">
        <v>42</v>
      </c>
      <c r="D634" s="57" t="s">
        <v>57</v>
      </c>
      <c r="E634" s="58" t="s">
        <v>43</v>
      </c>
      <c r="F634" s="59">
        <v>0.30399999999999999</v>
      </c>
      <c r="G634" s="25" t="e">
        <f>G632*0.08*F634</f>
        <v>#REF!</v>
      </c>
      <c r="H634" s="26"/>
      <c r="I634" s="27"/>
      <c r="J634" s="28">
        <f>H634+I634</f>
        <v>0</v>
      </c>
      <c r="K634" s="28" t="e">
        <f>H634*G634</f>
        <v>#REF!</v>
      </c>
      <c r="L634" s="28"/>
      <c r="M634" s="29" t="e">
        <f>K634+L634</f>
        <v>#REF!</v>
      </c>
      <c r="N634" s="92"/>
    </row>
    <row r="635" spans="1:14" s="24" customFormat="1" ht="25.5">
      <c r="A635" s="54">
        <v>63</v>
      </c>
      <c r="B635" s="55"/>
      <c r="C635" s="56" t="s">
        <v>62</v>
      </c>
      <c r="D635" s="57" t="s">
        <v>57</v>
      </c>
      <c r="E635" s="58" t="s">
        <v>37</v>
      </c>
      <c r="F635" s="59">
        <v>0.9</v>
      </c>
      <c r="G635" s="25" t="e">
        <f>G632*0.08*F635</f>
        <v>#REF!</v>
      </c>
      <c r="H635" s="26"/>
      <c r="I635" s="27"/>
      <c r="J635" s="28">
        <f>H635+I635</f>
        <v>0</v>
      </c>
      <c r="K635" s="28" t="e">
        <f>H635*G635</f>
        <v>#REF!</v>
      </c>
      <c r="L635" s="28"/>
      <c r="M635" s="29" t="e">
        <f>K635+L635</f>
        <v>#REF!</v>
      </c>
      <c r="N635" s="92"/>
    </row>
    <row r="636" spans="1:14" s="24" customFormat="1" ht="25.5">
      <c r="A636" s="54">
        <v>64</v>
      </c>
      <c r="B636" s="55"/>
      <c r="C636" s="56" t="s">
        <v>63</v>
      </c>
      <c r="D636" s="57" t="s">
        <v>57</v>
      </c>
      <c r="E636" s="58" t="s">
        <v>40</v>
      </c>
      <c r="F636" s="59">
        <v>1.1000000000000001</v>
      </c>
      <c r="G636" s="25" t="e">
        <f>#REF!*F636</f>
        <v>#REF!</v>
      </c>
      <c r="H636" s="26"/>
      <c r="I636" s="27"/>
      <c r="J636" s="28">
        <f>H636+I636</f>
        <v>0</v>
      </c>
      <c r="K636" s="28" t="e">
        <f>H636*G636</f>
        <v>#REF!</v>
      </c>
      <c r="L636" s="28"/>
      <c r="M636" s="29" t="e">
        <f>K636+L636</f>
        <v>#REF!</v>
      </c>
      <c r="N636" s="92"/>
    </row>
    <row r="637" spans="1:14" s="24" customFormat="1" ht="25.5">
      <c r="A637" s="78">
        <v>65</v>
      </c>
      <c r="B637" s="79">
        <v>106</v>
      </c>
      <c r="C637" s="80" t="s">
        <v>45</v>
      </c>
      <c r="D637" s="80"/>
      <c r="E637" s="81"/>
      <c r="F637" s="82"/>
      <c r="G637" s="13"/>
      <c r="H637" s="10"/>
      <c r="I637" s="7"/>
      <c r="J637" s="8"/>
      <c r="K637" s="9"/>
      <c r="L637" s="9"/>
      <c r="M637" s="11"/>
      <c r="N637" s="92"/>
    </row>
    <row r="638" spans="1:14" s="24" customFormat="1" ht="25.5">
      <c r="A638" s="49">
        <v>68</v>
      </c>
      <c r="B638" s="50"/>
      <c r="C638" s="51" t="s">
        <v>46</v>
      </c>
      <c r="D638" s="51"/>
      <c r="E638" s="52" t="s">
        <v>33</v>
      </c>
      <c r="F638" s="53"/>
      <c r="G638" s="14" t="e">
        <f>#REF!</f>
        <v>#REF!</v>
      </c>
      <c r="H638" s="12"/>
      <c r="I638" s="4"/>
      <c r="J638" s="5">
        <f t="shared" ref="J638:J649" si="81">H638+I638</f>
        <v>0</v>
      </c>
      <c r="K638" s="5"/>
      <c r="L638" s="5" t="e">
        <f>I638*G638</f>
        <v>#REF!</v>
      </c>
      <c r="M638" s="6" t="e">
        <f t="shared" ref="M638:M649" si="82">K638+L638</f>
        <v>#REF!</v>
      </c>
      <c r="N638" s="92"/>
    </row>
    <row r="639" spans="1:14" s="24" customFormat="1" ht="25.5">
      <c r="A639" s="54">
        <v>69</v>
      </c>
      <c r="B639" s="55"/>
      <c r="C639" s="83" t="s">
        <v>64</v>
      </c>
      <c r="D639" s="57" t="s">
        <v>57</v>
      </c>
      <c r="E639" s="58" t="s">
        <v>33</v>
      </c>
      <c r="F639" s="59">
        <v>1.1499999999999999</v>
      </c>
      <c r="G639" s="25" t="e">
        <f>G638*F639</f>
        <v>#REF!</v>
      </c>
      <c r="H639" s="26"/>
      <c r="I639" s="27"/>
      <c r="J639" s="28">
        <f t="shared" si="81"/>
        <v>0</v>
      </c>
      <c r="K639" s="28" t="e">
        <f>H639*G639</f>
        <v>#REF!</v>
      </c>
      <c r="L639" s="28"/>
      <c r="M639" s="29" t="e">
        <f t="shared" si="82"/>
        <v>#REF!</v>
      </c>
      <c r="N639" s="92"/>
    </row>
    <row r="640" spans="1:14" s="24" customFormat="1">
      <c r="A640" s="49">
        <v>70</v>
      </c>
      <c r="B640" s="50"/>
      <c r="C640" s="51" t="s">
        <v>48</v>
      </c>
      <c r="D640" s="51"/>
      <c r="E640" s="52" t="s">
        <v>33</v>
      </c>
      <c r="F640" s="53"/>
      <c r="G640" s="14" t="e">
        <f>#REF!</f>
        <v>#REF!</v>
      </c>
      <c r="H640" s="12"/>
      <c r="I640" s="4"/>
      <c r="J640" s="5">
        <f t="shared" si="81"/>
        <v>0</v>
      </c>
      <c r="K640" s="5"/>
      <c r="L640" s="5" t="e">
        <f>I640*G640</f>
        <v>#REF!</v>
      </c>
      <c r="M640" s="6" t="e">
        <f t="shared" si="82"/>
        <v>#REF!</v>
      </c>
      <c r="N640" s="92"/>
    </row>
    <row r="641" spans="1:14" s="24" customFormat="1" ht="25.5">
      <c r="A641" s="54">
        <v>71</v>
      </c>
      <c r="B641" s="55"/>
      <c r="C641" s="83" t="s">
        <v>41</v>
      </c>
      <c r="D641" s="57" t="s">
        <v>57</v>
      </c>
      <c r="E641" s="30" t="s">
        <v>43</v>
      </c>
      <c r="F641" s="59">
        <f>1.21*1.6</f>
        <v>1.9359999999999999</v>
      </c>
      <c r="G641" s="25" t="e">
        <f>G640*0.06*F641</f>
        <v>#REF!</v>
      </c>
      <c r="H641" s="26"/>
      <c r="I641" s="27"/>
      <c r="J641" s="28">
        <f t="shared" si="81"/>
        <v>0</v>
      </c>
      <c r="K641" s="28" t="e">
        <f>H641*G641</f>
        <v>#REF!</v>
      </c>
      <c r="L641" s="28"/>
      <c r="M641" s="29" t="e">
        <f t="shared" si="82"/>
        <v>#REF!</v>
      </c>
      <c r="N641" s="92"/>
    </row>
    <row r="642" spans="1:14" s="24" customFormat="1" ht="25.5">
      <c r="A642" s="54">
        <v>72</v>
      </c>
      <c r="B642" s="55"/>
      <c r="C642" s="83" t="s">
        <v>42</v>
      </c>
      <c r="D642" s="57" t="s">
        <v>57</v>
      </c>
      <c r="E642" s="58" t="s">
        <v>43</v>
      </c>
      <c r="F642" s="59">
        <v>0.30399999999999999</v>
      </c>
      <c r="G642" s="25" t="e">
        <f>G640*0.06*F642</f>
        <v>#REF!</v>
      </c>
      <c r="H642" s="26"/>
      <c r="I642" s="27"/>
      <c r="J642" s="28">
        <f t="shared" si="81"/>
        <v>0</v>
      </c>
      <c r="K642" s="28" t="e">
        <f>H642*G642</f>
        <v>#REF!</v>
      </c>
      <c r="L642" s="28"/>
      <c r="M642" s="29" t="e">
        <f t="shared" si="82"/>
        <v>#REF!</v>
      </c>
      <c r="N642" s="92"/>
    </row>
    <row r="643" spans="1:14" s="24" customFormat="1" ht="25.5">
      <c r="A643" s="54">
        <v>73</v>
      </c>
      <c r="B643" s="55"/>
      <c r="C643" s="83" t="s">
        <v>62</v>
      </c>
      <c r="D643" s="57" t="s">
        <v>57</v>
      </c>
      <c r="E643" s="58" t="s">
        <v>37</v>
      </c>
      <c r="F643" s="59">
        <v>0.9</v>
      </c>
      <c r="G643" s="25" t="e">
        <f>G640*0.06*F643</f>
        <v>#REF!</v>
      </c>
      <c r="H643" s="26"/>
      <c r="I643" s="27"/>
      <c r="J643" s="28">
        <f t="shared" si="81"/>
        <v>0</v>
      </c>
      <c r="K643" s="28" t="e">
        <f>H643*G643</f>
        <v>#REF!</v>
      </c>
      <c r="L643" s="28"/>
      <c r="M643" s="29" t="e">
        <f t="shared" si="82"/>
        <v>#REF!</v>
      </c>
      <c r="N643" s="92"/>
    </row>
    <row r="644" spans="1:14" s="24" customFormat="1" ht="25.5">
      <c r="A644" s="54">
        <v>74</v>
      </c>
      <c r="B644" s="55"/>
      <c r="C644" s="83" t="s">
        <v>63</v>
      </c>
      <c r="D644" s="57" t="s">
        <v>57</v>
      </c>
      <c r="E644" s="58" t="s">
        <v>40</v>
      </c>
      <c r="F644" s="59">
        <v>1.1000000000000001</v>
      </c>
      <c r="G644" s="25" t="e">
        <f>#REF!*F644</f>
        <v>#REF!</v>
      </c>
      <c r="H644" s="26"/>
      <c r="I644" s="27"/>
      <c r="J644" s="28">
        <f t="shared" si="81"/>
        <v>0</v>
      </c>
      <c r="K644" s="28" t="e">
        <f>H644*G644</f>
        <v>#REF!</v>
      </c>
      <c r="L644" s="28"/>
      <c r="M644" s="29" t="e">
        <f t="shared" si="82"/>
        <v>#REF!</v>
      </c>
      <c r="N644" s="92"/>
    </row>
    <row r="645" spans="1:14" s="24" customFormat="1">
      <c r="A645" s="49">
        <v>75</v>
      </c>
      <c r="B645" s="50"/>
      <c r="C645" s="51" t="s">
        <v>44</v>
      </c>
      <c r="D645" s="51"/>
      <c r="E645" s="52" t="s">
        <v>33</v>
      </c>
      <c r="F645" s="53"/>
      <c r="G645" s="14" t="e">
        <f>#REF!</f>
        <v>#REF!</v>
      </c>
      <c r="H645" s="12"/>
      <c r="I645" s="4"/>
      <c r="J645" s="5">
        <f t="shared" si="81"/>
        <v>0</v>
      </c>
      <c r="K645" s="5"/>
      <c r="L645" s="5" t="e">
        <f>I645*G645</f>
        <v>#REF!</v>
      </c>
      <c r="M645" s="6" t="e">
        <f t="shared" si="82"/>
        <v>#REF!</v>
      </c>
      <c r="N645" s="92"/>
    </row>
    <row r="646" spans="1:14" s="24" customFormat="1" ht="25.5">
      <c r="A646" s="54">
        <v>76</v>
      </c>
      <c r="B646" s="55"/>
      <c r="C646" s="83" t="s">
        <v>41</v>
      </c>
      <c r="D646" s="57" t="s">
        <v>57</v>
      </c>
      <c r="E646" s="30" t="s">
        <v>43</v>
      </c>
      <c r="F646" s="59">
        <f>1.21*1.6</f>
        <v>1.9359999999999999</v>
      </c>
      <c r="G646" s="25" t="e">
        <f>G645*0.08*F646</f>
        <v>#REF!</v>
      </c>
      <c r="H646" s="26"/>
      <c r="I646" s="27"/>
      <c r="J646" s="28">
        <f t="shared" si="81"/>
        <v>0</v>
      </c>
      <c r="K646" s="28" t="e">
        <f>H646*G646</f>
        <v>#REF!</v>
      </c>
      <c r="L646" s="28"/>
      <c r="M646" s="29" t="e">
        <f t="shared" si="82"/>
        <v>#REF!</v>
      </c>
      <c r="N646" s="92"/>
    </row>
    <row r="647" spans="1:14" s="24" customFormat="1" ht="25.5">
      <c r="A647" s="54">
        <v>77</v>
      </c>
      <c r="B647" s="55"/>
      <c r="C647" s="83" t="s">
        <v>42</v>
      </c>
      <c r="D647" s="57" t="s">
        <v>57</v>
      </c>
      <c r="E647" s="58" t="s">
        <v>43</v>
      </c>
      <c r="F647" s="59">
        <v>0.30399999999999999</v>
      </c>
      <c r="G647" s="25" t="e">
        <f>G645*0.08*F647</f>
        <v>#REF!</v>
      </c>
      <c r="H647" s="26"/>
      <c r="I647" s="27"/>
      <c r="J647" s="28">
        <f t="shared" si="81"/>
        <v>0</v>
      </c>
      <c r="K647" s="28" t="e">
        <f>H647*G647</f>
        <v>#REF!</v>
      </c>
      <c r="L647" s="28"/>
      <c r="M647" s="29" t="e">
        <f t="shared" si="82"/>
        <v>#REF!</v>
      </c>
      <c r="N647" s="92"/>
    </row>
    <row r="648" spans="1:14" s="24" customFormat="1" ht="25.5">
      <c r="A648" s="54">
        <v>78</v>
      </c>
      <c r="B648" s="55"/>
      <c r="C648" s="83" t="s">
        <v>62</v>
      </c>
      <c r="D648" s="57" t="s">
        <v>57</v>
      </c>
      <c r="E648" s="58" t="s">
        <v>37</v>
      </c>
      <c r="F648" s="59">
        <v>0.9</v>
      </c>
      <c r="G648" s="25" t="e">
        <f>G645*0.08*F648</f>
        <v>#REF!</v>
      </c>
      <c r="H648" s="26"/>
      <c r="I648" s="27"/>
      <c r="J648" s="28">
        <f t="shared" si="81"/>
        <v>0</v>
      </c>
      <c r="K648" s="28" t="e">
        <f>H648*G648</f>
        <v>#REF!</v>
      </c>
      <c r="L648" s="28"/>
      <c r="M648" s="29" t="e">
        <f t="shared" si="82"/>
        <v>#REF!</v>
      </c>
      <c r="N648" s="92"/>
    </row>
    <row r="649" spans="1:14" s="24" customFormat="1" ht="25.5">
      <c r="A649" s="54">
        <v>79</v>
      </c>
      <c r="B649" s="55"/>
      <c r="C649" s="83" t="s">
        <v>63</v>
      </c>
      <c r="D649" s="57" t="s">
        <v>57</v>
      </c>
      <c r="E649" s="58" t="s">
        <v>40</v>
      </c>
      <c r="F649" s="59">
        <v>1.1000000000000001</v>
      </c>
      <c r="G649" s="25" t="e">
        <f>#REF!*F649</f>
        <v>#REF!</v>
      </c>
      <c r="H649" s="26"/>
      <c r="I649" s="27"/>
      <c r="J649" s="28">
        <f t="shared" si="81"/>
        <v>0</v>
      </c>
      <c r="K649" s="28" t="e">
        <f>H649*G649</f>
        <v>#REF!</v>
      </c>
      <c r="L649" s="28"/>
      <c r="M649" s="29" t="e">
        <f t="shared" si="82"/>
        <v>#REF!</v>
      </c>
      <c r="N649" s="92"/>
    </row>
    <row r="650" spans="1:14" s="24" customFormat="1">
      <c r="A650" s="78">
        <v>80</v>
      </c>
      <c r="B650" s="79">
        <v>106</v>
      </c>
      <c r="C650" s="80" t="s">
        <v>119</v>
      </c>
      <c r="D650" s="80"/>
      <c r="E650" s="81"/>
      <c r="F650" s="82"/>
      <c r="G650" s="13"/>
      <c r="H650" s="10"/>
      <c r="I650" s="7"/>
      <c r="J650" s="8"/>
      <c r="K650" s="9"/>
      <c r="L650" s="9"/>
      <c r="M650" s="11"/>
      <c r="N650" s="92"/>
    </row>
    <row r="651" spans="1:14" s="24" customFormat="1">
      <c r="A651" s="49">
        <v>81</v>
      </c>
      <c r="B651" s="50"/>
      <c r="C651" s="51" t="s">
        <v>44</v>
      </c>
      <c r="D651" s="51"/>
      <c r="E651" s="52" t="s">
        <v>33</v>
      </c>
      <c r="F651" s="53"/>
      <c r="G651" s="14" t="e">
        <f>#REF!*6</f>
        <v>#REF!</v>
      </c>
      <c r="H651" s="12"/>
      <c r="I651" s="4"/>
      <c r="J651" s="5">
        <f>H651+I651</f>
        <v>0</v>
      </c>
      <c r="K651" s="5"/>
      <c r="L651" s="5" t="e">
        <f>I651*G651</f>
        <v>#REF!</v>
      </c>
      <c r="M651" s="6" t="e">
        <f>K651+L651</f>
        <v>#REF!</v>
      </c>
      <c r="N651" s="92"/>
    </row>
    <row r="652" spans="1:14" s="24" customFormat="1" ht="25.5">
      <c r="A652" s="54">
        <v>82</v>
      </c>
      <c r="B652" s="55"/>
      <c r="C652" s="83" t="s">
        <v>41</v>
      </c>
      <c r="D652" s="57" t="s">
        <v>57</v>
      </c>
      <c r="E652" s="30" t="s">
        <v>43</v>
      </c>
      <c r="F652" s="59">
        <f>1.21*1.6</f>
        <v>1.9359999999999999</v>
      </c>
      <c r="G652" s="25" t="e">
        <f>G651*0.08*F652</f>
        <v>#REF!</v>
      </c>
      <c r="H652" s="26"/>
      <c r="I652" s="27"/>
      <c r="J652" s="28">
        <f>H652+I652</f>
        <v>0</v>
      </c>
      <c r="K652" s="28" t="e">
        <f>H652*G652</f>
        <v>#REF!</v>
      </c>
      <c r="L652" s="28"/>
      <c r="M652" s="29" t="e">
        <f>K652+L652</f>
        <v>#REF!</v>
      </c>
      <c r="N652" s="92"/>
    </row>
    <row r="653" spans="1:14" s="24" customFormat="1" ht="25.5">
      <c r="A653" s="54">
        <v>83</v>
      </c>
      <c r="B653" s="55"/>
      <c r="C653" s="83" t="s">
        <v>42</v>
      </c>
      <c r="D653" s="57" t="s">
        <v>57</v>
      </c>
      <c r="E653" s="58" t="s">
        <v>43</v>
      </c>
      <c r="F653" s="59">
        <v>0.30399999999999999</v>
      </c>
      <c r="G653" s="25" t="e">
        <f>G651*0.08*F653</f>
        <v>#REF!</v>
      </c>
      <c r="H653" s="26"/>
      <c r="I653" s="27"/>
      <c r="J653" s="28">
        <f>H653+I653</f>
        <v>0</v>
      </c>
      <c r="K653" s="28" t="e">
        <f>H653*G653</f>
        <v>#REF!</v>
      </c>
      <c r="L653" s="28"/>
      <c r="M653" s="29" t="e">
        <f>K653+L653</f>
        <v>#REF!</v>
      </c>
      <c r="N653" s="92"/>
    </row>
    <row r="654" spans="1:14" s="24" customFormat="1" ht="25.5">
      <c r="A654" s="54">
        <v>84</v>
      </c>
      <c r="B654" s="55"/>
      <c r="C654" s="83" t="s">
        <v>62</v>
      </c>
      <c r="D654" s="57" t="s">
        <v>57</v>
      </c>
      <c r="E654" s="58" t="s">
        <v>37</v>
      </c>
      <c r="F654" s="59">
        <v>0.9</v>
      </c>
      <c r="G654" s="25" t="e">
        <f>G651*0.08*F654</f>
        <v>#REF!</v>
      </c>
      <c r="H654" s="26"/>
      <c r="I654" s="27"/>
      <c r="J654" s="28">
        <f>H654+I654</f>
        <v>0</v>
      </c>
      <c r="K654" s="28" t="e">
        <f>H654*G654</f>
        <v>#REF!</v>
      </c>
      <c r="L654" s="28"/>
      <c r="M654" s="29" t="e">
        <f>K654+L654</f>
        <v>#REF!</v>
      </c>
      <c r="N654" s="92"/>
    </row>
    <row r="655" spans="1:14" s="24" customFormat="1" ht="25.5">
      <c r="A655" s="54">
        <v>85</v>
      </c>
      <c r="B655" s="55"/>
      <c r="C655" s="83" t="s">
        <v>63</v>
      </c>
      <c r="D655" s="57" t="s">
        <v>57</v>
      </c>
      <c r="E655" s="58" t="s">
        <v>40</v>
      </c>
      <c r="F655" s="59">
        <v>1.1000000000000001</v>
      </c>
      <c r="G655" s="25" t="e">
        <f>#REF!*6*F655</f>
        <v>#REF!</v>
      </c>
      <c r="H655" s="26"/>
      <c r="I655" s="27"/>
      <c r="J655" s="28">
        <f>H655+I655</f>
        <v>0</v>
      </c>
      <c r="K655" s="28" t="e">
        <f>H655*G655</f>
        <v>#REF!</v>
      </c>
      <c r="L655" s="28"/>
      <c r="M655" s="29" t="e">
        <f>K655+L655</f>
        <v>#REF!</v>
      </c>
      <c r="N655" s="92"/>
    </row>
    <row r="656" spans="1:14" s="24" customFormat="1" ht="25.5">
      <c r="A656" s="78">
        <v>86</v>
      </c>
      <c r="B656" s="79">
        <v>106</v>
      </c>
      <c r="C656" s="80" t="s">
        <v>120</v>
      </c>
      <c r="D656" s="80"/>
      <c r="E656" s="81"/>
      <c r="F656" s="82"/>
      <c r="G656" s="13"/>
      <c r="H656" s="10"/>
      <c r="I656" s="7"/>
      <c r="J656" s="8"/>
      <c r="K656" s="9"/>
      <c r="L656" s="9"/>
      <c r="M656" s="11"/>
      <c r="N656" s="92"/>
    </row>
    <row r="657" spans="1:14" s="24" customFormat="1" ht="25.5">
      <c r="A657" s="49">
        <v>89</v>
      </c>
      <c r="B657" s="50"/>
      <c r="C657" s="51" t="s">
        <v>46</v>
      </c>
      <c r="D657" s="51"/>
      <c r="E657" s="52" t="s">
        <v>33</v>
      </c>
      <c r="F657" s="53"/>
      <c r="G657" s="14" t="e">
        <f>#REF!*6</f>
        <v>#REF!</v>
      </c>
      <c r="H657" s="12"/>
      <c r="I657" s="4"/>
      <c r="J657" s="5">
        <f t="shared" ref="J657:J668" si="83">H657+I657</f>
        <v>0</v>
      </c>
      <c r="K657" s="5"/>
      <c r="L657" s="5" t="e">
        <f>I657*G657</f>
        <v>#REF!</v>
      </c>
      <c r="M657" s="6" t="e">
        <f t="shared" ref="M657:M668" si="84">K657+L657</f>
        <v>#REF!</v>
      </c>
      <c r="N657" s="92"/>
    </row>
    <row r="658" spans="1:14" s="24" customFormat="1" ht="25.5">
      <c r="A658" s="54">
        <v>90</v>
      </c>
      <c r="B658" s="55"/>
      <c r="C658" s="83" t="s">
        <v>64</v>
      </c>
      <c r="D658" s="57" t="s">
        <v>57</v>
      </c>
      <c r="E658" s="58" t="s">
        <v>33</v>
      </c>
      <c r="F658" s="59">
        <v>1.1499999999999999</v>
      </c>
      <c r="G658" s="25" t="e">
        <f>G657*F658</f>
        <v>#REF!</v>
      </c>
      <c r="H658" s="26"/>
      <c r="I658" s="27"/>
      <c r="J658" s="28">
        <f t="shared" si="83"/>
        <v>0</v>
      </c>
      <c r="K658" s="28" t="e">
        <f>H658*G658</f>
        <v>#REF!</v>
      </c>
      <c r="L658" s="28"/>
      <c r="M658" s="29" t="e">
        <f t="shared" si="84"/>
        <v>#REF!</v>
      </c>
      <c r="N658" s="92"/>
    </row>
    <row r="659" spans="1:14" s="24" customFormat="1">
      <c r="A659" s="49">
        <v>91</v>
      </c>
      <c r="B659" s="50"/>
      <c r="C659" s="51" t="s">
        <v>48</v>
      </c>
      <c r="D659" s="51"/>
      <c r="E659" s="52" t="s">
        <v>33</v>
      </c>
      <c r="F659" s="53"/>
      <c r="G659" s="14" t="e">
        <f>#REF!*6</f>
        <v>#REF!</v>
      </c>
      <c r="H659" s="12"/>
      <c r="I659" s="4"/>
      <c r="J659" s="5">
        <f t="shared" si="83"/>
        <v>0</v>
      </c>
      <c r="K659" s="5"/>
      <c r="L659" s="5" t="e">
        <f>I659*G659</f>
        <v>#REF!</v>
      </c>
      <c r="M659" s="6" t="e">
        <f t="shared" si="84"/>
        <v>#REF!</v>
      </c>
      <c r="N659" s="92"/>
    </row>
    <row r="660" spans="1:14" s="24" customFormat="1" ht="25.5">
      <c r="A660" s="54">
        <v>92</v>
      </c>
      <c r="B660" s="55"/>
      <c r="C660" s="83" t="s">
        <v>41</v>
      </c>
      <c r="D660" s="57" t="s">
        <v>57</v>
      </c>
      <c r="E660" s="30" t="s">
        <v>43</v>
      </c>
      <c r="F660" s="59">
        <f>1.21*1.6</f>
        <v>1.9359999999999999</v>
      </c>
      <c r="G660" s="25" t="e">
        <f>G659*0.06*F660</f>
        <v>#REF!</v>
      </c>
      <c r="H660" s="26"/>
      <c r="I660" s="27"/>
      <c r="J660" s="28">
        <f t="shared" si="83"/>
        <v>0</v>
      </c>
      <c r="K660" s="28" t="e">
        <f>H660*G660</f>
        <v>#REF!</v>
      </c>
      <c r="L660" s="28"/>
      <c r="M660" s="29" t="e">
        <f t="shared" si="84"/>
        <v>#REF!</v>
      </c>
      <c r="N660" s="92"/>
    </row>
    <row r="661" spans="1:14" s="24" customFormat="1" ht="25.5">
      <c r="A661" s="54">
        <v>93</v>
      </c>
      <c r="B661" s="55"/>
      <c r="C661" s="83" t="s">
        <v>42</v>
      </c>
      <c r="D661" s="57" t="s">
        <v>57</v>
      </c>
      <c r="E661" s="58" t="s">
        <v>43</v>
      </c>
      <c r="F661" s="59">
        <v>0.30399999999999999</v>
      </c>
      <c r="G661" s="25" t="e">
        <f>G659*0.06*F661</f>
        <v>#REF!</v>
      </c>
      <c r="H661" s="26"/>
      <c r="I661" s="27"/>
      <c r="J661" s="28">
        <f t="shared" si="83"/>
        <v>0</v>
      </c>
      <c r="K661" s="28" t="e">
        <f>H661*G661</f>
        <v>#REF!</v>
      </c>
      <c r="L661" s="28"/>
      <c r="M661" s="29" t="e">
        <f t="shared" si="84"/>
        <v>#REF!</v>
      </c>
      <c r="N661" s="92"/>
    </row>
    <row r="662" spans="1:14" s="24" customFormat="1" ht="25.5">
      <c r="A662" s="54">
        <v>94</v>
      </c>
      <c r="B662" s="55"/>
      <c r="C662" s="83" t="s">
        <v>62</v>
      </c>
      <c r="D662" s="57" t="s">
        <v>57</v>
      </c>
      <c r="E662" s="58" t="s">
        <v>37</v>
      </c>
      <c r="F662" s="59">
        <v>0.9</v>
      </c>
      <c r="G662" s="25" t="e">
        <f>G659*0.06*F662</f>
        <v>#REF!</v>
      </c>
      <c r="H662" s="26"/>
      <c r="I662" s="27"/>
      <c r="J662" s="28">
        <f t="shared" si="83"/>
        <v>0</v>
      </c>
      <c r="K662" s="28" t="e">
        <f>H662*G662</f>
        <v>#REF!</v>
      </c>
      <c r="L662" s="28"/>
      <c r="M662" s="29" t="e">
        <f t="shared" si="84"/>
        <v>#REF!</v>
      </c>
      <c r="N662" s="92"/>
    </row>
    <row r="663" spans="1:14" s="24" customFormat="1" ht="25.5">
      <c r="A663" s="54">
        <v>95</v>
      </c>
      <c r="B663" s="55"/>
      <c r="C663" s="83" t="s">
        <v>63</v>
      </c>
      <c r="D663" s="57" t="s">
        <v>57</v>
      </c>
      <c r="E663" s="58" t="s">
        <v>40</v>
      </c>
      <c r="F663" s="59">
        <v>1.1000000000000001</v>
      </c>
      <c r="G663" s="25" t="e">
        <f>#REF!*6*F663</f>
        <v>#REF!</v>
      </c>
      <c r="H663" s="26"/>
      <c r="I663" s="27"/>
      <c r="J663" s="28">
        <f t="shared" si="83"/>
        <v>0</v>
      </c>
      <c r="K663" s="28" t="e">
        <f>H663*G663</f>
        <v>#REF!</v>
      </c>
      <c r="L663" s="28"/>
      <c r="M663" s="29" t="e">
        <f t="shared" si="84"/>
        <v>#REF!</v>
      </c>
      <c r="N663" s="92"/>
    </row>
    <row r="664" spans="1:14" s="24" customFormat="1">
      <c r="A664" s="49">
        <v>96</v>
      </c>
      <c r="B664" s="50"/>
      <c r="C664" s="51" t="s">
        <v>44</v>
      </c>
      <c r="D664" s="51"/>
      <c r="E664" s="52" t="s">
        <v>33</v>
      </c>
      <c r="F664" s="53"/>
      <c r="G664" s="14" t="e">
        <f>G657</f>
        <v>#REF!</v>
      </c>
      <c r="H664" s="12"/>
      <c r="I664" s="4"/>
      <c r="J664" s="5">
        <f t="shared" si="83"/>
        <v>0</v>
      </c>
      <c r="K664" s="5"/>
      <c r="L664" s="5" t="e">
        <f>I664*G664</f>
        <v>#REF!</v>
      </c>
      <c r="M664" s="6" t="e">
        <f t="shared" si="84"/>
        <v>#REF!</v>
      </c>
      <c r="N664" s="92"/>
    </row>
    <row r="665" spans="1:14" s="24" customFormat="1" ht="25.5">
      <c r="A665" s="54">
        <v>97</v>
      </c>
      <c r="B665" s="55"/>
      <c r="C665" s="83" t="s">
        <v>41</v>
      </c>
      <c r="D665" s="57" t="s">
        <v>57</v>
      </c>
      <c r="E665" s="30" t="s">
        <v>43</v>
      </c>
      <c r="F665" s="59">
        <f>1.21*1.6</f>
        <v>1.9359999999999999</v>
      </c>
      <c r="G665" s="25" t="e">
        <f>G664*0.08*F665</f>
        <v>#REF!</v>
      </c>
      <c r="H665" s="26"/>
      <c r="I665" s="27"/>
      <c r="J665" s="28">
        <f t="shared" si="83"/>
        <v>0</v>
      </c>
      <c r="K665" s="28" t="e">
        <f>H665*G665</f>
        <v>#REF!</v>
      </c>
      <c r="L665" s="28"/>
      <c r="M665" s="29" t="e">
        <f t="shared" si="84"/>
        <v>#REF!</v>
      </c>
      <c r="N665" s="92"/>
    </row>
    <row r="666" spans="1:14" s="24" customFormat="1" ht="25.5">
      <c r="A666" s="54">
        <v>98</v>
      </c>
      <c r="B666" s="55"/>
      <c r="C666" s="83" t="s">
        <v>42</v>
      </c>
      <c r="D666" s="57" t="s">
        <v>57</v>
      </c>
      <c r="E666" s="58" t="s">
        <v>43</v>
      </c>
      <c r="F666" s="59">
        <v>0.30399999999999999</v>
      </c>
      <c r="G666" s="25" t="e">
        <f>G664*0.08*F666</f>
        <v>#REF!</v>
      </c>
      <c r="H666" s="26"/>
      <c r="I666" s="27"/>
      <c r="J666" s="28">
        <f t="shared" si="83"/>
        <v>0</v>
      </c>
      <c r="K666" s="28" t="e">
        <f>H666*G666</f>
        <v>#REF!</v>
      </c>
      <c r="L666" s="28"/>
      <c r="M666" s="29" t="e">
        <f t="shared" si="84"/>
        <v>#REF!</v>
      </c>
      <c r="N666" s="92"/>
    </row>
    <row r="667" spans="1:14" s="24" customFormat="1" ht="25.5">
      <c r="A667" s="54">
        <v>99</v>
      </c>
      <c r="B667" s="55"/>
      <c r="C667" s="83" t="s">
        <v>62</v>
      </c>
      <c r="D667" s="57" t="s">
        <v>57</v>
      </c>
      <c r="E667" s="58" t="s">
        <v>37</v>
      </c>
      <c r="F667" s="59">
        <v>0.9</v>
      </c>
      <c r="G667" s="25" t="e">
        <f>G664*0.08*F667</f>
        <v>#REF!</v>
      </c>
      <c r="H667" s="26"/>
      <c r="I667" s="27"/>
      <c r="J667" s="28">
        <f t="shared" si="83"/>
        <v>0</v>
      </c>
      <c r="K667" s="28" t="e">
        <f>H667*G667</f>
        <v>#REF!</v>
      </c>
      <c r="L667" s="28"/>
      <c r="M667" s="29" t="e">
        <f t="shared" si="84"/>
        <v>#REF!</v>
      </c>
      <c r="N667" s="92"/>
    </row>
    <row r="668" spans="1:14" s="24" customFormat="1" ht="25.5">
      <c r="A668" s="54">
        <v>100</v>
      </c>
      <c r="B668" s="55"/>
      <c r="C668" s="83" t="s">
        <v>63</v>
      </c>
      <c r="D668" s="57" t="s">
        <v>57</v>
      </c>
      <c r="E668" s="58" t="s">
        <v>40</v>
      </c>
      <c r="F668" s="59">
        <v>1.1000000000000001</v>
      </c>
      <c r="G668" s="25" t="e">
        <f>#REF!*6*F668</f>
        <v>#REF!</v>
      </c>
      <c r="H668" s="26"/>
      <c r="I668" s="27"/>
      <c r="J668" s="28">
        <f t="shared" si="83"/>
        <v>0</v>
      </c>
      <c r="K668" s="28" t="e">
        <f>H668*G668</f>
        <v>#REF!</v>
      </c>
      <c r="L668" s="28"/>
      <c r="M668" s="29" t="e">
        <f t="shared" si="84"/>
        <v>#REF!</v>
      </c>
      <c r="N668" s="92"/>
    </row>
    <row r="669" spans="1:14" s="24" customFormat="1" ht="24.75" customHeight="1">
      <c r="A669" s="78">
        <v>80</v>
      </c>
      <c r="B669" s="79">
        <v>106</v>
      </c>
      <c r="C669" s="134" t="s">
        <v>83</v>
      </c>
      <c r="D669" s="80"/>
      <c r="E669" s="81"/>
      <c r="F669" s="82"/>
      <c r="G669" s="13"/>
      <c r="H669" s="10"/>
      <c r="I669" s="7"/>
      <c r="J669" s="8"/>
      <c r="K669" s="9"/>
      <c r="L669" s="9"/>
      <c r="M669" s="11"/>
      <c r="N669" s="92"/>
    </row>
    <row r="670" spans="1:14" s="24" customFormat="1">
      <c r="A670" s="49">
        <v>81</v>
      </c>
      <c r="B670" s="50"/>
      <c r="C670" s="51" t="s">
        <v>44</v>
      </c>
      <c r="D670" s="51"/>
      <c r="E670" s="52" t="s">
        <v>33</v>
      </c>
      <c r="F670" s="53"/>
      <c r="G670" s="14" t="e">
        <f>#REF!</f>
        <v>#REF!</v>
      </c>
      <c r="H670" s="12"/>
      <c r="I670" s="4"/>
      <c r="J670" s="5">
        <f>H670+I670</f>
        <v>0</v>
      </c>
      <c r="K670" s="5"/>
      <c r="L670" s="5" t="e">
        <f>I670*G670</f>
        <v>#REF!</v>
      </c>
      <c r="M670" s="6" t="e">
        <f>K670+L670</f>
        <v>#REF!</v>
      </c>
      <c r="N670" s="92"/>
    </row>
    <row r="671" spans="1:14" s="24" customFormat="1" ht="25.5">
      <c r="A671" s="54">
        <v>82</v>
      </c>
      <c r="B671" s="55"/>
      <c r="C671" s="83" t="s">
        <v>41</v>
      </c>
      <c r="D671" s="57" t="s">
        <v>57</v>
      </c>
      <c r="E671" s="30" t="s">
        <v>43</v>
      </c>
      <c r="F671" s="59">
        <f>1.21*1.6</f>
        <v>1.9359999999999999</v>
      </c>
      <c r="G671" s="25" t="e">
        <f>G670*0.08*F671</f>
        <v>#REF!</v>
      </c>
      <c r="H671" s="26"/>
      <c r="I671" s="27"/>
      <c r="J671" s="28">
        <f>H671+I671</f>
        <v>0</v>
      </c>
      <c r="K671" s="28" t="e">
        <f>H671*G671</f>
        <v>#REF!</v>
      </c>
      <c r="L671" s="28"/>
      <c r="M671" s="29" t="e">
        <f>K671+L671</f>
        <v>#REF!</v>
      </c>
      <c r="N671" s="92"/>
    </row>
    <row r="672" spans="1:14" s="24" customFormat="1" ht="25.5">
      <c r="A672" s="54">
        <v>83</v>
      </c>
      <c r="B672" s="55"/>
      <c r="C672" s="83" t="s">
        <v>42</v>
      </c>
      <c r="D672" s="57" t="s">
        <v>57</v>
      </c>
      <c r="E672" s="58" t="s">
        <v>43</v>
      </c>
      <c r="F672" s="59">
        <v>0.30399999999999999</v>
      </c>
      <c r="G672" s="25" t="e">
        <f>G670*0.08*F672</f>
        <v>#REF!</v>
      </c>
      <c r="H672" s="26"/>
      <c r="I672" s="27"/>
      <c r="J672" s="28">
        <f>H672+I672</f>
        <v>0</v>
      </c>
      <c r="K672" s="28" t="e">
        <f>H672*G672</f>
        <v>#REF!</v>
      </c>
      <c r="L672" s="28"/>
      <c r="M672" s="29" t="e">
        <f>K672+L672</f>
        <v>#REF!</v>
      </c>
      <c r="N672" s="92"/>
    </row>
    <row r="673" spans="1:14" s="24" customFormat="1" ht="25.5">
      <c r="A673" s="54">
        <v>84</v>
      </c>
      <c r="B673" s="55"/>
      <c r="C673" s="83" t="s">
        <v>62</v>
      </c>
      <c r="D673" s="57" t="s">
        <v>57</v>
      </c>
      <c r="E673" s="58" t="s">
        <v>37</v>
      </c>
      <c r="F673" s="59">
        <v>0.9</v>
      </c>
      <c r="G673" s="25" t="e">
        <f>G670*0.08*F673</f>
        <v>#REF!</v>
      </c>
      <c r="H673" s="26"/>
      <c r="I673" s="27"/>
      <c r="J673" s="28">
        <f>H673+I673</f>
        <v>0</v>
      </c>
      <c r="K673" s="28" t="e">
        <f>H673*G673</f>
        <v>#REF!</v>
      </c>
      <c r="L673" s="28"/>
      <c r="M673" s="29" t="e">
        <f>K673+L673</f>
        <v>#REF!</v>
      </c>
      <c r="N673" s="92"/>
    </row>
    <row r="674" spans="1:14" s="24" customFormat="1" ht="25.5">
      <c r="A674" s="54">
        <v>85</v>
      </c>
      <c r="B674" s="55"/>
      <c r="C674" s="83" t="s">
        <v>63</v>
      </c>
      <c r="D674" s="57" t="s">
        <v>57</v>
      </c>
      <c r="E674" s="58" t="s">
        <v>40</v>
      </c>
      <c r="F674" s="59">
        <v>1.1000000000000001</v>
      </c>
      <c r="G674" s="25" t="e">
        <f>#REF!*F674</f>
        <v>#REF!</v>
      </c>
      <c r="H674" s="26"/>
      <c r="I674" s="27"/>
      <c r="J674" s="28">
        <f>H674+I674</f>
        <v>0</v>
      </c>
      <c r="K674" s="28" t="e">
        <f>H674*G674</f>
        <v>#REF!</v>
      </c>
      <c r="L674" s="28"/>
      <c r="M674" s="29" t="e">
        <f>K674+L674</f>
        <v>#REF!</v>
      </c>
      <c r="N674" s="92"/>
    </row>
    <row r="675" spans="1:14" s="24" customFormat="1" ht="25.5">
      <c r="A675" s="78">
        <v>86</v>
      </c>
      <c r="B675" s="79">
        <v>106</v>
      </c>
      <c r="C675" s="80" t="s">
        <v>84</v>
      </c>
      <c r="D675" s="80"/>
      <c r="E675" s="81"/>
      <c r="F675" s="82"/>
      <c r="G675" s="13"/>
      <c r="H675" s="10"/>
      <c r="I675" s="7"/>
      <c r="J675" s="8"/>
      <c r="K675" s="9"/>
      <c r="L675" s="9"/>
      <c r="M675" s="11"/>
      <c r="N675" s="92"/>
    </row>
    <row r="676" spans="1:14" s="24" customFormat="1" ht="25.5">
      <c r="A676" s="49">
        <v>89</v>
      </c>
      <c r="B676" s="50"/>
      <c r="C676" s="51" t="s">
        <v>46</v>
      </c>
      <c r="D676" s="51"/>
      <c r="E676" s="52" t="s">
        <v>33</v>
      </c>
      <c r="F676" s="53"/>
      <c r="G676" s="14" t="e">
        <f>#REF!</f>
        <v>#REF!</v>
      </c>
      <c r="H676" s="12"/>
      <c r="I676" s="4"/>
      <c r="J676" s="5">
        <f t="shared" ref="J676:J687" si="85">H676+I676</f>
        <v>0</v>
      </c>
      <c r="K676" s="5"/>
      <c r="L676" s="5" t="e">
        <f>I676*G676</f>
        <v>#REF!</v>
      </c>
      <c r="M676" s="6" t="e">
        <f t="shared" ref="M676:M687" si="86">K676+L676</f>
        <v>#REF!</v>
      </c>
      <c r="N676" s="92"/>
    </row>
    <row r="677" spans="1:14" s="24" customFormat="1" ht="25.5">
      <c r="A677" s="54">
        <v>90</v>
      </c>
      <c r="B677" s="55"/>
      <c r="C677" s="83" t="s">
        <v>64</v>
      </c>
      <c r="D677" s="57" t="s">
        <v>57</v>
      </c>
      <c r="E677" s="58" t="s">
        <v>33</v>
      </c>
      <c r="F677" s="59">
        <v>1.1499999999999999</v>
      </c>
      <c r="G677" s="25" t="e">
        <f>G676*F677</f>
        <v>#REF!</v>
      </c>
      <c r="H677" s="26"/>
      <c r="I677" s="27"/>
      <c r="J677" s="28">
        <f t="shared" si="85"/>
        <v>0</v>
      </c>
      <c r="K677" s="28" t="e">
        <f>H677*G677</f>
        <v>#REF!</v>
      </c>
      <c r="L677" s="28"/>
      <c r="M677" s="29" t="e">
        <f t="shared" si="86"/>
        <v>#REF!</v>
      </c>
      <c r="N677" s="92"/>
    </row>
    <row r="678" spans="1:14" s="24" customFormat="1">
      <c r="A678" s="49">
        <v>91</v>
      </c>
      <c r="B678" s="50"/>
      <c r="C678" s="51" t="s">
        <v>48</v>
      </c>
      <c r="D678" s="51"/>
      <c r="E678" s="52" t="s">
        <v>33</v>
      </c>
      <c r="F678" s="53"/>
      <c r="G678" s="14" t="e">
        <f>#REF!</f>
        <v>#REF!</v>
      </c>
      <c r="H678" s="12"/>
      <c r="I678" s="4"/>
      <c r="J678" s="5">
        <f t="shared" si="85"/>
        <v>0</v>
      </c>
      <c r="K678" s="5"/>
      <c r="L678" s="5" t="e">
        <f>I678*G678</f>
        <v>#REF!</v>
      </c>
      <c r="M678" s="6" t="e">
        <f t="shared" si="86"/>
        <v>#REF!</v>
      </c>
      <c r="N678" s="92"/>
    </row>
    <row r="679" spans="1:14" s="24" customFormat="1" ht="25.5">
      <c r="A679" s="54">
        <v>92</v>
      </c>
      <c r="B679" s="55"/>
      <c r="C679" s="83" t="s">
        <v>41</v>
      </c>
      <c r="D679" s="57" t="s">
        <v>57</v>
      </c>
      <c r="E679" s="30" t="s">
        <v>43</v>
      </c>
      <c r="F679" s="59">
        <f>1.21*1.6</f>
        <v>1.9359999999999999</v>
      </c>
      <c r="G679" s="25" t="e">
        <f>G678*0.06*F679</f>
        <v>#REF!</v>
      </c>
      <c r="H679" s="26"/>
      <c r="I679" s="27"/>
      <c r="J679" s="28">
        <f t="shared" si="85"/>
        <v>0</v>
      </c>
      <c r="K679" s="28" t="e">
        <f>H679*G679</f>
        <v>#REF!</v>
      </c>
      <c r="L679" s="28"/>
      <c r="M679" s="29" t="e">
        <f t="shared" si="86"/>
        <v>#REF!</v>
      </c>
      <c r="N679" s="92"/>
    </row>
    <row r="680" spans="1:14" s="24" customFormat="1" ht="25.5">
      <c r="A680" s="54">
        <v>93</v>
      </c>
      <c r="B680" s="55"/>
      <c r="C680" s="83" t="s">
        <v>42</v>
      </c>
      <c r="D680" s="57" t="s">
        <v>57</v>
      </c>
      <c r="E680" s="58" t="s">
        <v>43</v>
      </c>
      <c r="F680" s="59">
        <v>0.30399999999999999</v>
      </c>
      <c r="G680" s="25" t="e">
        <f>G678*0.06*F680</f>
        <v>#REF!</v>
      </c>
      <c r="H680" s="26"/>
      <c r="I680" s="27"/>
      <c r="J680" s="28">
        <f t="shared" si="85"/>
        <v>0</v>
      </c>
      <c r="K680" s="28" t="e">
        <f>H680*G680</f>
        <v>#REF!</v>
      </c>
      <c r="L680" s="28"/>
      <c r="M680" s="29" t="e">
        <f t="shared" si="86"/>
        <v>#REF!</v>
      </c>
      <c r="N680" s="92"/>
    </row>
    <row r="681" spans="1:14" s="24" customFormat="1" ht="25.5">
      <c r="A681" s="54">
        <v>94</v>
      </c>
      <c r="B681" s="55"/>
      <c r="C681" s="83" t="s">
        <v>62</v>
      </c>
      <c r="D681" s="57" t="s">
        <v>57</v>
      </c>
      <c r="E681" s="58" t="s">
        <v>37</v>
      </c>
      <c r="F681" s="59">
        <v>0.9</v>
      </c>
      <c r="G681" s="25" t="e">
        <f>G678*0.06*F681</f>
        <v>#REF!</v>
      </c>
      <c r="H681" s="26"/>
      <c r="I681" s="27"/>
      <c r="J681" s="28">
        <f t="shared" si="85"/>
        <v>0</v>
      </c>
      <c r="K681" s="28" t="e">
        <f>H681*G681</f>
        <v>#REF!</v>
      </c>
      <c r="L681" s="28"/>
      <c r="M681" s="29" t="e">
        <f t="shared" si="86"/>
        <v>#REF!</v>
      </c>
      <c r="N681" s="92"/>
    </row>
    <row r="682" spans="1:14" s="24" customFormat="1" ht="25.5">
      <c r="A682" s="54">
        <v>95</v>
      </c>
      <c r="B682" s="55"/>
      <c r="C682" s="83" t="s">
        <v>63</v>
      </c>
      <c r="D682" s="57" t="s">
        <v>57</v>
      </c>
      <c r="E682" s="58" t="s">
        <v>40</v>
      </c>
      <c r="F682" s="59">
        <v>1.1000000000000001</v>
      </c>
      <c r="G682" s="25" t="e">
        <f>#REF!*F682</f>
        <v>#REF!</v>
      </c>
      <c r="H682" s="26"/>
      <c r="I682" s="27"/>
      <c r="J682" s="28">
        <f t="shared" si="85"/>
        <v>0</v>
      </c>
      <c r="K682" s="28" t="e">
        <f>H682*G682</f>
        <v>#REF!</v>
      </c>
      <c r="L682" s="28"/>
      <c r="M682" s="29" t="e">
        <f t="shared" si="86"/>
        <v>#REF!</v>
      </c>
      <c r="N682" s="92"/>
    </row>
    <row r="683" spans="1:14" s="24" customFormat="1">
      <c r="A683" s="49">
        <v>96</v>
      </c>
      <c r="B683" s="50"/>
      <c r="C683" s="51" t="s">
        <v>44</v>
      </c>
      <c r="D683" s="51"/>
      <c r="E683" s="52" t="s">
        <v>33</v>
      </c>
      <c r="F683" s="53"/>
      <c r="G683" s="14" t="e">
        <f>G676</f>
        <v>#REF!</v>
      </c>
      <c r="H683" s="12"/>
      <c r="I683" s="4"/>
      <c r="J683" s="5">
        <f t="shared" si="85"/>
        <v>0</v>
      </c>
      <c r="K683" s="5"/>
      <c r="L683" s="5" t="e">
        <f>I683*G683</f>
        <v>#REF!</v>
      </c>
      <c r="M683" s="6" t="e">
        <f t="shared" si="86"/>
        <v>#REF!</v>
      </c>
      <c r="N683" s="92"/>
    </row>
    <row r="684" spans="1:14" s="24" customFormat="1" ht="25.5">
      <c r="A684" s="54">
        <v>97</v>
      </c>
      <c r="B684" s="55"/>
      <c r="C684" s="83" t="s">
        <v>41</v>
      </c>
      <c r="D684" s="57" t="s">
        <v>57</v>
      </c>
      <c r="E684" s="30" t="s">
        <v>43</v>
      </c>
      <c r="F684" s="59">
        <f>1.21*1.6</f>
        <v>1.9359999999999999</v>
      </c>
      <c r="G684" s="25" t="e">
        <f>G683*0.08*F684</f>
        <v>#REF!</v>
      </c>
      <c r="H684" s="26"/>
      <c r="I684" s="27"/>
      <c r="J684" s="28">
        <f t="shared" si="85"/>
        <v>0</v>
      </c>
      <c r="K684" s="28" t="e">
        <f>H684*G684</f>
        <v>#REF!</v>
      </c>
      <c r="L684" s="28"/>
      <c r="M684" s="29" t="e">
        <f t="shared" si="86"/>
        <v>#REF!</v>
      </c>
      <c r="N684" s="92"/>
    </row>
    <row r="685" spans="1:14" s="24" customFormat="1" ht="25.5">
      <c r="A685" s="54">
        <v>98</v>
      </c>
      <c r="B685" s="55"/>
      <c r="C685" s="83" t="s">
        <v>42</v>
      </c>
      <c r="D685" s="57" t="s">
        <v>57</v>
      </c>
      <c r="E685" s="58" t="s">
        <v>43</v>
      </c>
      <c r="F685" s="59">
        <v>0.30399999999999999</v>
      </c>
      <c r="G685" s="25" t="e">
        <f>G683*0.08*F685</f>
        <v>#REF!</v>
      </c>
      <c r="H685" s="26"/>
      <c r="I685" s="27"/>
      <c r="J685" s="28">
        <f t="shared" si="85"/>
        <v>0</v>
      </c>
      <c r="K685" s="28" t="e">
        <f>H685*G685</f>
        <v>#REF!</v>
      </c>
      <c r="L685" s="28"/>
      <c r="M685" s="29" t="e">
        <f t="shared" si="86"/>
        <v>#REF!</v>
      </c>
      <c r="N685" s="92"/>
    </row>
    <row r="686" spans="1:14" s="24" customFormat="1" ht="25.5">
      <c r="A686" s="54">
        <v>99</v>
      </c>
      <c r="B686" s="55"/>
      <c r="C686" s="83" t="s">
        <v>62</v>
      </c>
      <c r="D686" s="57" t="s">
        <v>57</v>
      </c>
      <c r="E686" s="58" t="s">
        <v>37</v>
      </c>
      <c r="F686" s="59">
        <v>0.9</v>
      </c>
      <c r="G686" s="25" t="e">
        <f>G683*0.08*F686</f>
        <v>#REF!</v>
      </c>
      <c r="H686" s="26"/>
      <c r="I686" s="27"/>
      <c r="J686" s="28">
        <f t="shared" si="85"/>
        <v>0</v>
      </c>
      <c r="K686" s="28" t="e">
        <f>H686*G686</f>
        <v>#REF!</v>
      </c>
      <c r="L686" s="28"/>
      <c r="M686" s="29" t="e">
        <f t="shared" si="86"/>
        <v>#REF!</v>
      </c>
      <c r="N686" s="92"/>
    </row>
    <row r="687" spans="1:14" s="24" customFormat="1" ht="25.5">
      <c r="A687" s="54">
        <v>100</v>
      </c>
      <c r="B687" s="55"/>
      <c r="C687" s="83" t="s">
        <v>63</v>
      </c>
      <c r="D687" s="57" t="s">
        <v>57</v>
      </c>
      <c r="E687" s="58" t="s">
        <v>40</v>
      </c>
      <c r="F687" s="59">
        <v>1.1000000000000001</v>
      </c>
      <c r="G687" s="25" t="e">
        <f>#REF!*F687</f>
        <v>#REF!</v>
      </c>
      <c r="H687" s="26"/>
      <c r="I687" s="27"/>
      <c r="J687" s="28">
        <f t="shared" si="85"/>
        <v>0</v>
      </c>
      <c r="K687" s="28" t="e">
        <f>H687*G687</f>
        <v>#REF!</v>
      </c>
      <c r="L687" s="28"/>
      <c r="M687" s="29" t="e">
        <f t="shared" si="86"/>
        <v>#REF!</v>
      </c>
      <c r="N687" s="92"/>
    </row>
    <row r="688" spans="1:14" s="24" customFormat="1" ht="25.5">
      <c r="A688" s="78">
        <v>86</v>
      </c>
      <c r="B688" s="79">
        <v>106</v>
      </c>
      <c r="C688" s="80" t="s">
        <v>85</v>
      </c>
      <c r="D688" s="80"/>
      <c r="E688" s="81"/>
      <c r="F688" s="82"/>
      <c r="G688" s="13"/>
      <c r="H688" s="10"/>
      <c r="I688" s="7"/>
      <c r="J688" s="8"/>
      <c r="K688" s="9"/>
      <c r="L688" s="9"/>
      <c r="M688" s="11"/>
      <c r="N688" s="92"/>
    </row>
    <row r="689" spans="1:14" s="24" customFormat="1">
      <c r="A689" s="49">
        <v>89</v>
      </c>
      <c r="B689" s="50"/>
      <c r="C689" s="51" t="s">
        <v>80</v>
      </c>
      <c r="D689" s="51"/>
      <c r="E689" s="52" t="s">
        <v>33</v>
      </c>
      <c r="F689" s="53"/>
      <c r="G689" s="14" t="e">
        <f>#REF!</f>
        <v>#REF!</v>
      </c>
      <c r="H689" s="12"/>
      <c r="I689" s="4"/>
      <c r="J689" s="5">
        <f t="shared" ref="J689:J697" si="87">H689+I689</f>
        <v>0</v>
      </c>
      <c r="K689" s="5"/>
      <c r="L689" s="5" t="e">
        <f>I689*G689</f>
        <v>#REF!</v>
      </c>
      <c r="M689" s="6" t="e">
        <f t="shared" ref="M689:M697" si="88">K689+L689</f>
        <v>#REF!</v>
      </c>
      <c r="N689" s="92"/>
    </row>
    <row r="690" spans="1:14" s="24" customFormat="1" ht="25.5">
      <c r="A690" s="54">
        <v>90</v>
      </c>
      <c r="B690" s="55"/>
      <c r="C690" s="83" t="s">
        <v>79</v>
      </c>
      <c r="D690" s="57" t="s">
        <v>57</v>
      </c>
      <c r="E690" s="58" t="s">
        <v>37</v>
      </c>
      <c r="F690" s="59">
        <v>1.1000000000000001</v>
      </c>
      <c r="G690" s="25" t="e">
        <f>G689*2*F690</f>
        <v>#REF!</v>
      </c>
      <c r="H690" s="26"/>
      <c r="I690" s="27"/>
      <c r="J690" s="28">
        <f t="shared" si="87"/>
        <v>0</v>
      </c>
      <c r="K690" s="28" t="e">
        <f>H690*G690</f>
        <v>#REF!</v>
      </c>
      <c r="L690" s="28"/>
      <c r="M690" s="29" t="e">
        <f t="shared" si="88"/>
        <v>#REF!</v>
      </c>
      <c r="N690" s="92"/>
    </row>
    <row r="691" spans="1:14" s="24" customFormat="1">
      <c r="A691" s="49">
        <v>25</v>
      </c>
      <c r="B691" s="50"/>
      <c r="C691" s="51" t="s">
        <v>81</v>
      </c>
      <c r="D691" s="51"/>
      <c r="E691" s="52" t="s">
        <v>33</v>
      </c>
      <c r="F691" s="53"/>
      <c r="G691" s="14" t="e">
        <f>G689</f>
        <v>#REF!</v>
      </c>
      <c r="H691" s="12"/>
      <c r="I691" s="4"/>
      <c r="J691" s="5">
        <f t="shared" si="87"/>
        <v>0</v>
      </c>
      <c r="K691" s="5"/>
      <c r="L691" s="5" t="e">
        <f>I691*G691</f>
        <v>#REF!</v>
      </c>
      <c r="M691" s="6" t="e">
        <f t="shared" si="88"/>
        <v>#REF!</v>
      </c>
      <c r="N691" s="92"/>
    </row>
    <row r="692" spans="1:14" s="24" customFormat="1" ht="25.5">
      <c r="A692" s="54">
        <v>26</v>
      </c>
      <c r="B692" s="55"/>
      <c r="C692" s="83" t="s">
        <v>66</v>
      </c>
      <c r="D692" s="57" t="s">
        <v>57</v>
      </c>
      <c r="E692" s="58" t="s">
        <v>36</v>
      </c>
      <c r="F692" s="86">
        <v>1.02</v>
      </c>
      <c r="G692" s="15" t="e">
        <f>G691*0.2*F692</f>
        <v>#REF!</v>
      </c>
      <c r="H692" s="26"/>
      <c r="I692" s="27"/>
      <c r="J692" s="28">
        <f t="shared" si="87"/>
        <v>0</v>
      </c>
      <c r="K692" s="28" t="e">
        <f>H692*G692</f>
        <v>#REF!</v>
      </c>
      <c r="L692" s="28"/>
      <c r="M692" s="29" t="e">
        <f t="shared" si="88"/>
        <v>#REF!</v>
      </c>
      <c r="N692" s="92"/>
    </row>
    <row r="693" spans="1:14" s="24" customFormat="1" ht="25.5">
      <c r="A693" s="49">
        <v>91</v>
      </c>
      <c r="B693" s="50"/>
      <c r="C693" s="51" t="s">
        <v>82</v>
      </c>
      <c r="D693" s="51"/>
      <c r="E693" s="52" t="s">
        <v>33</v>
      </c>
      <c r="F693" s="53"/>
      <c r="G693" s="14" t="e">
        <f>G689</f>
        <v>#REF!</v>
      </c>
      <c r="H693" s="12"/>
      <c r="I693" s="4"/>
      <c r="J693" s="5">
        <f t="shared" si="87"/>
        <v>0</v>
      </c>
      <c r="K693" s="5"/>
      <c r="L693" s="5" t="e">
        <f>I693*G693</f>
        <v>#REF!</v>
      </c>
      <c r="M693" s="6" t="e">
        <f t="shared" si="88"/>
        <v>#REF!</v>
      </c>
      <c r="N693" s="92"/>
    </row>
    <row r="694" spans="1:14" s="24" customFormat="1" ht="25.5">
      <c r="A694" s="54">
        <v>92</v>
      </c>
      <c r="B694" s="55"/>
      <c r="C694" s="83" t="s">
        <v>41</v>
      </c>
      <c r="D694" s="57" t="s">
        <v>57</v>
      </c>
      <c r="E694" s="30" t="s">
        <v>43</v>
      </c>
      <c r="F694" s="59">
        <f>1.21*1.6</f>
        <v>1.9359999999999999</v>
      </c>
      <c r="G694" s="15" t="e">
        <f>G693*0.065*F694</f>
        <v>#REF!</v>
      </c>
      <c r="H694" s="26"/>
      <c r="I694" s="27"/>
      <c r="J694" s="28">
        <f t="shared" si="87"/>
        <v>0</v>
      </c>
      <c r="K694" s="28" t="e">
        <f>H694*G694</f>
        <v>#REF!</v>
      </c>
      <c r="L694" s="28"/>
      <c r="M694" s="29" t="e">
        <f t="shared" si="88"/>
        <v>#REF!</v>
      </c>
      <c r="N694" s="92"/>
    </row>
    <row r="695" spans="1:14" s="24" customFormat="1" ht="25.5">
      <c r="A695" s="54">
        <v>93</v>
      </c>
      <c r="B695" s="55"/>
      <c r="C695" s="83" t="s">
        <v>42</v>
      </c>
      <c r="D695" s="57" t="s">
        <v>57</v>
      </c>
      <c r="E695" s="58" t="s">
        <v>43</v>
      </c>
      <c r="F695" s="59">
        <v>0.30399999999999999</v>
      </c>
      <c r="G695" s="15" t="e">
        <f>G693*0.065*F695</f>
        <v>#REF!</v>
      </c>
      <c r="H695" s="26"/>
      <c r="I695" s="27"/>
      <c r="J695" s="28">
        <f t="shared" si="87"/>
        <v>0</v>
      </c>
      <c r="K695" s="28" t="e">
        <f>H695*G695</f>
        <v>#REF!</v>
      </c>
      <c r="L695" s="28"/>
      <c r="M695" s="29" t="e">
        <f t="shared" si="88"/>
        <v>#REF!</v>
      </c>
      <c r="N695" s="92"/>
    </row>
    <row r="696" spans="1:14" s="24" customFormat="1" ht="25.5">
      <c r="A696" s="54">
        <v>94</v>
      </c>
      <c r="B696" s="55"/>
      <c r="C696" s="83" t="s">
        <v>62</v>
      </c>
      <c r="D696" s="57" t="s">
        <v>57</v>
      </c>
      <c r="E696" s="58" t="s">
        <v>37</v>
      </c>
      <c r="F696" s="59">
        <v>0.9</v>
      </c>
      <c r="G696" s="15" t="e">
        <f>G693*0.065*F696</f>
        <v>#REF!</v>
      </c>
      <c r="H696" s="26"/>
      <c r="I696" s="27"/>
      <c r="J696" s="28">
        <f t="shared" si="87"/>
        <v>0</v>
      </c>
      <c r="K696" s="28" t="e">
        <f>H696*G696</f>
        <v>#REF!</v>
      </c>
      <c r="L696" s="28"/>
      <c r="M696" s="29" t="e">
        <f t="shared" si="88"/>
        <v>#REF!</v>
      </c>
      <c r="N696" s="92"/>
    </row>
    <row r="697" spans="1:14" s="24" customFormat="1" ht="25.5">
      <c r="A697" s="54">
        <v>95</v>
      </c>
      <c r="B697" s="55"/>
      <c r="C697" s="83" t="s">
        <v>63</v>
      </c>
      <c r="D697" s="57" t="s">
        <v>57</v>
      </c>
      <c r="E697" s="58" t="s">
        <v>40</v>
      </c>
      <c r="F697" s="59">
        <v>1.1000000000000001</v>
      </c>
      <c r="G697" s="25" t="e">
        <f>#REF!*F697</f>
        <v>#REF!</v>
      </c>
      <c r="H697" s="26"/>
      <c r="I697" s="27"/>
      <c r="J697" s="28">
        <f t="shared" si="87"/>
        <v>0</v>
      </c>
      <c r="K697" s="28" t="e">
        <f>H697*G697</f>
        <v>#REF!</v>
      </c>
      <c r="L697" s="28"/>
      <c r="M697" s="29" t="e">
        <f t="shared" si="88"/>
        <v>#REF!</v>
      </c>
      <c r="N697" s="92"/>
    </row>
    <row r="698" spans="1:14" s="24" customFormat="1" ht="27.75" customHeight="1">
      <c r="A698" s="78">
        <v>80</v>
      </c>
      <c r="B698" s="79">
        <v>106</v>
      </c>
      <c r="C698" s="136" t="s">
        <v>121</v>
      </c>
      <c r="D698" s="80"/>
      <c r="E698" s="81"/>
      <c r="F698" s="82"/>
      <c r="G698" s="13"/>
      <c r="H698" s="10"/>
      <c r="I698" s="7"/>
      <c r="J698" s="8"/>
      <c r="K698" s="9"/>
      <c r="L698" s="9"/>
      <c r="M698" s="11"/>
      <c r="N698" s="92"/>
    </row>
    <row r="699" spans="1:14" s="24" customFormat="1">
      <c r="A699" s="49">
        <v>81</v>
      </c>
      <c r="B699" s="50"/>
      <c r="C699" s="51" t="s">
        <v>44</v>
      </c>
      <c r="D699" s="51"/>
      <c r="E699" s="52" t="s">
        <v>33</v>
      </c>
      <c r="F699" s="53"/>
      <c r="G699" s="14" t="e">
        <f>#REF!</f>
        <v>#REF!</v>
      </c>
      <c r="H699" s="12"/>
      <c r="I699" s="4"/>
      <c r="J699" s="5">
        <f>H699+I699</f>
        <v>0</v>
      </c>
      <c r="K699" s="5"/>
      <c r="L699" s="5" t="e">
        <f>I699*G699</f>
        <v>#REF!</v>
      </c>
      <c r="M699" s="6" t="e">
        <f>K699+L699</f>
        <v>#REF!</v>
      </c>
      <c r="N699" s="92"/>
    </row>
    <row r="700" spans="1:14" s="24" customFormat="1" ht="25.5">
      <c r="A700" s="54">
        <v>82</v>
      </c>
      <c r="B700" s="55"/>
      <c r="C700" s="83" t="s">
        <v>41</v>
      </c>
      <c r="D700" s="57" t="s">
        <v>57</v>
      </c>
      <c r="E700" s="30" t="s">
        <v>43</v>
      </c>
      <c r="F700" s="59">
        <f>1.21*1.6</f>
        <v>1.9359999999999999</v>
      </c>
      <c r="G700" s="25" t="e">
        <f>G699*0.08*F700</f>
        <v>#REF!</v>
      </c>
      <c r="H700" s="26"/>
      <c r="I700" s="27"/>
      <c r="J700" s="28">
        <f>H700+I700</f>
        <v>0</v>
      </c>
      <c r="K700" s="28" t="e">
        <f>H700*G700</f>
        <v>#REF!</v>
      </c>
      <c r="L700" s="28"/>
      <c r="M700" s="29" t="e">
        <f>K700+L700</f>
        <v>#REF!</v>
      </c>
      <c r="N700" s="92"/>
    </row>
    <row r="701" spans="1:14" s="24" customFormat="1" ht="25.5">
      <c r="A701" s="54">
        <v>83</v>
      </c>
      <c r="B701" s="55"/>
      <c r="C701" s="83" t="s">
        <v>42</v>
      </c>
      <c r="D701" s="57" t="s">
        <v>57</v>
      </c>
      <c r="E701" s="58" t="s">
        <v>43</v>
      </c>
      <c r="F701" s="59">
        <v>0.30399999999999999</v>
      </c>
      <c r="G701" s="25" t="e">
        <f>G699*0.08*F701</f>
        <v>#REF!</v>
      </c>
      <c r="H701" s="26"/>
      <c r="I701" s="27"/>
      <c r="J701" s="28">
        <f>H701+I701</f>
        <v>0</v>
      </c>
      <c r="K701" s="28" t="e">
        <f>H701*G701</f>
        <v>#REF!</v>
      </c>
      <c r="L701" s="28"/>
      <c r="M701" s="29" t="e">
        <f>K701+L701</f>
        <v>#REF!</v>
      </c>
      <c r="N701" s="92"/>
    </row>
    <row r="702" spans="1:14" s="24" customFormat="1" ht="25.5">
      <c r="A702" s="54">
        <v>84</v>
      </c>
      <c r="B702" s="55"/>
      <c r="C702" s="83" t="s">
        <v>62</v>
      </c>
      <c r="D702" s="57" t="s">
        <v>57</v>
      </c>
      <c r="E702" s="58" t="s">
        <v>37</v>
      </c>
      <c r="F702" s="59">
        <v>0.9</v>
      </c>
      <c r="G702" s="25" t="e">
        <f>G699*0.08*F702</f>
        <v>#REF!</v>
      </c>
      <c r="H702" s="26"/>
      <c r="I702" s="27"/>
      <c r="J702" s="28">
        <f>H702+I702</f>
        <v>0</v>
      </c>
      <c r="K702" s="28" t="e">
        <f>H702*G702</f>
        <v>#REF!</v>
      </c>
      <c r="L702" s="28"/>
      <c r="M702" s="29" t="e">
        <f>K702+L702</f>
        <v>#REF!</v>
      </c>
      <c r="N702" s="92"/>
    </row>
    <row r="703" spans="1:14" s="24" customFormat="1" ht="25.5">
      <c r="A703" s="54">
        <v>85</v>
      </c>
      <c r="B703" s="55"/>
      <c r="C703" s="83" t="s">
        <v>63</v>
      </c>
      <c r="D703" s="57" t="s">
        <v>57</v>
      </c>
      <c r="E703" s="58" t="s">
        <v>40</v>
      </c>
      <c r="F703" s="59">
        <v>1.1000000000000001</v>
      </c>
      <c r="G703" s="25" t="e">
        <f>#REF!*F703</f>
        <v>#REF!</v>
      </c>
      <c r="H703" s="26"/>
      <c r="I703" s="27"/>
      <c r="J703" s="28">
        <f>H703+I703</f>
        <v>0</v>
      </c>
      <c r="K703" s="28" t="e">
        <f>H703*G703</f>
        <v>#REF!</v>
      </c>
      <c r="L703" s="28"/>
      <c r="M703" s="29" t="e">
        <f>K703+L703</f>
        <v>#REF!</v>
      </c>
      <c r="N703" s="92"/>
    </row>
    <row r="704" spans="1:14" s="24" customFormat="1" ht="25.5">
      <c r="A704" s="78">
        <v>86</v>
      </c>
      <c r="B704" s="79">
        <v>106</v>
      </c>
      <c r="C704" s="80" t="s">
        <v>122</v>
      </c>
      <c r="D704" s="80"/>
      <c r="E704" s="81"/>
      <c r="F704" s="82"/>
      <c r="G704" s="13"/>
      <c r="H704" s="10"/>
      <c r="I704" s="7"/>
      <c r="J704" s="8"/>
      <c r="K704" s="9"/>
      <c r="L704" s="9"/>
      <c r="M704" s="11"/>
      <c r="N704" s="92"/>
    </row>
    <row r="705" spans="1:14" s="24" customFormat="1" ht="25.5">
      <c r="A705" s="49">
        <v>89</v>
      </c>
      <c r="B705" s="50"/>
      <c r="C705" s="51" t="s">
        <v>46</v>
      </c>
      <c r="D705" s="51"/>
      <c r="E705" s="52" t="s">
        <v>33</v>
      </c>
      <c r="F705" s="53"/>
      <c r="G705" s="14" t="e">
        <f>#REF!</f>
        <v>#REF!</v>
      </c>
      <c r="H705" s="12"/>
      <c r="I705" s="4"/>
      <c r="J705" s="5">
        <f t="shared" ref="J705:J716" si="89">H705+I705</f>
        <v>0</v>
      </c>
      <c r="K705" s="5"/>
      <c r="L705" s="5" t="e">
        <f>I705*G705</f>
        <v>#REF!</v>
      </c>
      <c r="M705" s="6" t="e">
        <f t="shared" ref="M705:M716" si="90">K705+L705</f>
        <v>#REF!</v>
      </c>
      <c r="N705" s="92"/>
    </row>
    <row r="706" spans="1:14" s="24" customFormat="1" ht="25.5">
      <c r="A706" s="54">
        <v>90</v>
      </c>
      <c r="B706" s="55"/>
      <c r="C706" s="83" t="s">
        <v>64</v>
      </c>
      <c r="D706" s="57" t="s">
        <v>57</v>
      </c>
      <c r="E706" s="58" t="s">
        <v>33</v>
      </c>
      <c r="F706" s="59">
        <v>1.1499999999999999</v>
      </c>
      <c r="G706" s="25" t="e">
        <f>G705*F706</f>
        <v>#REF!</v>
      </c>
      <c r="H706" s="26"/>
      <c r="I706" s="27"/>
      <c r="J706" s="28">
        <f t="shared" si="89"/>
        <v>0</v>
      </c>
      <c r="K706" s="28" t="e">
        <f>H706*G706</f>
        <v>#REF!</v>
      </c>
      <c r="L706" s="28"/>
      <c r="M706" s="29" t="e">
        <f t="shared" si="90"/>
        <v>#REF!</v>
      </c>
      <c r="N706" s="92"/>
    </row>
    <row r="707" spans="1:14" s="24" customFormat="1">
      <c r="A707" s="49">
        <v>91</v>
      </c>
      <c r="B707" s="50"/>
      <c r="C707" s="51" t="s">
        <v>48</v>
      </c>
      <c r="D707" s="51"/>
      <c r="E707" s="52" t="s">
        <v>33</v>
      </c>
      <c r="F707" s="53"/>
      <c r="G707" s="14" t="e">
        <f>#REF!</f>
        <v>#REF!</v>
      </c>
      <c r="H707" s="12"/>
      <c r="I707" s="4"/>
      <c r="J707" s="5">
        <f t="shared" si="89"/>
        <v>0</v>
      </c>
      <c r="K707" s="5"/>
      <c r="L707" s="5" t="e">
        <f>I707*G707</f>
        <v>#REF!</v>
      </c>
      <c r="M707" s="6" t="e">
        <f t="shared" si="90"/>
        <v>#REF!</v>
      </c>
      <c r="N707" s="92"/>
    </row>
    <row r="708" spans="1:14" s="24" customFormat="1" ht="25.5">
      <c r="A708" s="54">
        <v>92</v>
      </c>
      <c r="B708" s="55"/>
      <c r="C708" s="83" t="s">
        <v>41</v>
      </c>
      <c r="D708" s="57" t="s">
        <v>57</v>
      </c>
      <c r="E708" s="30" t="s">
        <v>43</v>
      </c>
      <c r="F708" s="59">
        <f>1.21*1.6</f>
        <v>1.9359999999999999</v>
      </c>
      <c r="G708" s="25" t="e">
        <f>G707*0.06*F708</f>
        <v>#REF!</v>
      </c>
      <c r="H708" s="26"/>
      <c r="I708" s="27"/>
      <c r="J708" s="28">
        <f t="shared" si="89"/>
        <v>0</v>
      </c>
      <c r="K708" s="28" t="e">
        <f>H708*G708</f>
        <v>#REF!</v>
      </c>
      <c r="L708" s="28"/>
      <c r="M708" s="29" t="e">
        <f t="shared" si="90"/>
        <v>#REF!</v>
      </c>
      <c r="N708" s="92"/>
    </row>
    <row r="709" spans="1:14" s="24" customFormat="1" ht="25.5">
      <c r="A709" s="54">
        <v>93</v>
      </c>
      <c r="B709" s="55"/>
      <c r="C709" s="83" t="s">
        <v>42</v>
      </c>
      <c r="D709" s="57" t="s">
        <v>57</v>
      </c>
      <c r="E709" s="58" t="s">
        <v>43</v>
      </c>
      <c r="F709" s="59">
        <v>0.30399999999999999</v>
      </c>
      <c r="G709" s="25" t="e">
        <f>G707*0.06*F709</f>
        <v>#REF!</v>
      </c>
      <c r="H709" s="26"/>
      <c r="I709" s="27"/>
      <c r="J709" s="28">
        <f t="shared" si="89"/>
        <v>0</v>
      </c>
      <c r="K709" s="28" t="e">
        <f>H709*G709</f>
        <v>#REF!</v>
      </c>
      <c r="L709" s="28"/>
      <c r="M709" s="29" t="e">
        <f t="shared" si="90"/>
        <v>#REF!</v>
      </c>
      <c r="N709" s="92"/>
    </row>
    <row r="710" spans="1:14" s="24" customFormat="1" ht="25.5">
      <c r="A710" s="54">
        <v>94</v>
      </c>
      <c r="B710" s="55"/>
      <c r="C710" s="83" t="s">
        <v>62</v>
      </c>
      <c r="D710" s="57" t="s">
        <v>57</v>
      </c>
      <c r="E710" s="58" t="s">
        <v>37</v>
      </c>
      <c r="F710" s="59">
        <v>0.9</v>
      </c>
      <c r="G710" s="25" t="e">
        <f>G707*0.06*F710</f>
        <v>#REF!</v>
      </c>
      <c r="H710" s="26"/>
      <c r="I710" s="27"/>
      <c r="J710" s="28">
        <f t="shared" si="89"/>
        <v>0</v>
      </c>
      <c r="K710" s="28" t="e">
        <f>H710*G710</f>
        <v>#REF!</v>
      </c>
      <c r="L710" s="28"/>
      <c r="M710" s="29" t="e">
        <f t="shared" si="90"/>
        <v>#REF!</v>
      </c>
      <c r="N710" s="92"/>
    </row>
    <row r="711" spans="1:14" s="24" customFormat="1" ht="25.5">
      <c r="A711" s="54">
        <v>95</v>
      </c>
      <c r="B711" s="55"/>
      <c r="C711" s="83" t="s">
        <v>63</v>
      </c>
      <c r="D711" s="57" t="s">
        <v>57</v>
      </c>
      <c r="E711" s="58" t="s">
        <v>40</v>
      </c>
      <c r="F711" s="59">
        <v>1.1000000000000001</v>
      </c>
      <c r="G711" s="25" t="e">
        <f>#REF!*F711</f>
        <v>#REF!</v>
      </c>
      <c r="H711" s="26"/>
      <c r="I711" s="27"/>
      <c r="J711" s="28">
        <f t="shared" si="89"/>
        <v>0</v>
      </c>
      <c r="K711" s="28" t="e">
        <f>H711*G711</f>
        <v>#REF!</v>
      </c>
      <c r="L711" s="28"/>
      <c r="M711" s="29" t="e">
        <f t="shared" si="90"/>
        <v>#REF!</v>
      </c>
      <c r="N711" s="92"/>
    </row>
    <row r="712" spans="1:14" s="24" customFormat="1">
      <c r="A712" s="49">
        <v>96</v>
      </c>
      <c r="B712" s="50"/>
      <c r="C712" s="51" t="s">
        <v>44</v>
      </c>
      <c r="D712" s="51"/>
      <c r="E712" s="52" t="s">
        <v>33</v>
      </c>
      <c r="F712" s="53"/>
      <c r="G712" s="14" t="e">
        <f>G705</f>
        <v>#REF!</v>
      </c>
      <c r="H712" s="12"/>
      <c r="I712" s="4"/>
      <c r="J712" s="5">
        <f t="shared" si="89"/>
        <v>0</v>
      </c>
      <c r="K712" s="5"/>
      <c r="L712" s="5" t="e">
        <f>I712*G712</f>
        <v>#REF!</v>
      </c>
      <c r="M712" s="6" t="e">
        <f t="shared" si="90"/>
        <v>#REF!</v>
      </c>
      <c r="N712" s="92"/>
    </row>
    <row r="713" spans="1:14" s="24" customFormat="1" ht="25.5">
      <c r="A713" s="54">
        <v>97</v>
      </c>
      <c r="B713" s="55"/>
      <c r="C713" s="83" t="s">
        <v>41</v>
      </c>
      <c r="D713" s="57" t="s">
        <v>57</v>
      </c>
      <c r="E713" s="30" t="s">
        <v>43</v>
      </c>
      <c r="F713" s="59">
        <f>1.21*1.6</f>
        <v>1.9359999999999999</v>
      </c>
      <c r="G713" s="25" t="e">
        <f>G712*0.08*F713</f>
        <v>#REF!</v>
      </c>
      <c r="H713" s="26"/>
      <c r="I713" s="27"/>
      <c r="J713" s="28">
        <f t="shared" si="89"/>
        <v>0</v>
      </c>
      <c r="K713" s="28" t="e">
        <f>H713*G713</f>
        <v>#REF!</v>
      </c>
      <c r="L713" s="28"/>
      <c r="M713" s="29" t="e">
        <f t="shared" si="90"/>
        <v>#REF!</v>
      </c>
      <c r="N713" s="92"/>
    </row>
    <row r="714" spans="1:14" s="24" customFormat="1" ht="25.5">
      <c r="A714" s="54">
        <v>98</v>
      </c>
      <c r="B714" s="55"/>
      <c r="C714" s="83" t="s">
        <v>42</v>
      </c>
      <c r="D714" s="57" t="s">
        <v>57</v>
      </c>
      <c r="E714" s="58" t="s">
        <v>43</v>
      </c>
      <c r="F714" s="59">
        <v>0.30399999999999999</v>
      </c>
      <c r="G714" s="25" t="e">
        <f>G712*0.08*F714</f>
        <v>#REF!</v>
      </c>
      <c r="H714" s="26"/>
      <c r="I714" s="27"/>
      <c r="J714" s="28">
        <f t="shared" si="89"/>
        <v>0</v>
      </c>
      <c r="K714" s="28" t="e">
        <f>H714*G714</f>
        <v>#REF!</v>
      </c>
      <c r="L714" s="28"/>
      <c r="M714" s="29" t="e">
        <f t="shared" si="90"/>
        <v>#REF!</v>
      </c>
      <c r="N714" s="92"/>
    </row>
    <row r="715" spans="1:14" s="24" customFormat="1" ht="25.5">
      <c r="A715" s="54">
        <v>99</v>
      </c>
      <c r="B715" s="55"/>
      <c r="C715" s="83" t="s">
        <v>62</v>
      </c>
      <c r="D715" s="57" t="s">
        <v>57</v>
      </c>
      <c r="E715" s="58" t="s">
        <v>37</v>
      </c>
      <c r="F715" s="59">
        <v>0.9</v>
      </c>
      <c r="G715" s="25" t="e">
        <f>G712*0.08*F715</f>
        <v>#REF!</v>
      </c>
      <c r="H715" s="26"/>
      <c r="I715" s="27"/>
      <c r="J715" s="28">
        <f t="shared" si="89"/>
        <v>0</v>
      </c>
      <c r="K715" s="28" t="e">
        <f>H715*G715</f>
        <v>#REF!</v>
      </c>
      <c r="L715" s="28"/>
      <c r="M715" s="29" t="e">
        <f t="shared" si="90"/>
        <v>#REF!</v>
      </c>
      <c r="N715" s="92"/>
    </row>
    <row r="716" spans="1:14" s="24" customFormat="1" ht="25.5">
      <c r="A716" s="54">
        <v>100</v>
      </c>
      <c r="B716" s="55"/>
      <c r="C716" s="83" t="s">
        <v>63</v>
      </c>
      <c r="D716" s="57" t="s">
        <v>57</v>
      </c>
      <c r="E716" s="58" t="s">
        <v>40</v>
      </c>
      <c r="F716" s="59">
        <v>1.1000000000000001</v>
      </c>
      <c r="G716" s="25" t="e">
        <f>#REF!*F716</f>
        <v>#REF!</v>
      </c>
      <c r="H716" s="26"/>
      <c r="I716" s="27"/>
      <c r="J716" s="28">
        <f t="shared" si="89"/>
        <v>0</v>
      </c>
      <c r="K716" s="28" t="e">
        <f>H716*G716</f>
        <v>#REF!</v>
      </c>
      <c r="L716" s="28"/>
      <c r="M716" s="29" t="e">
        <f t="shared" si="90"/>
        <v>#REF!</v>
      </c>
      <c r="N716" s="92"/>
    </row>
    <row r="717" spans="1:14" s="24" customFormat="1" ht="25.5">
      <c r="A717" s="78">
        <v>86</v>
      </c>
      <c r="B717" s="79">
        <v>106</v>
      </c>
      <c r="C717" s="80" t="s">
        <v>123</v>
      </c>
      <c r="D717" s="80"/>
      <c r="E717" s="81"/>
      <c r="F717" s="82"/>
      <c r="G717" s="13"/>
      <c r="H717" s="10"/>
      <c r="I717" s="7"/>
      <c r="J717" s="8"/>
      <c r="K717" s="9"/>
      <c r="L717" s="9"/>
      <c r="M717" s="11"/>
      <c r="N717" s="92"/>
    </row>
    <row r="718" spans="1:14" s="24" customFormat="1">
      <c r="A718" s="49">
        <v>89</v>
      </c>
      <c r="B718" s="50"/>
      <c r="C718" s="51" t="s">
        <v>80</v>
      </c>
      <c r="D718" s="51"/>
      <c r="E718" s="52" t="s">
        <v>33</v>
      </c>
      <c r="F718" s="53"/>
      <c r="G718" s="14" t="e">
        <f>#REF!</f>
        <v>#REF!</v>
      </c>
      <c r="H718" s="12"/>
      <c r="I718" s="4"/>
      <c r="J718" s="5">
        <f t="shared" ref="J718:J726" si="91">H718+I718</f>
        <v>0</v>
      </c>
      <c r="K718" s="5"/>
      <c r="L718" s="5" t="e">
        <f>I718*G718</f>
        <v>#REF!</v>
      </c>
      <c r="M718" s="6" t="e">
        <f t="shared" ref="M718:M726" si="92">K718+L718</f>
        <v>#REF!</v>
      </c>
      <c r="N718" s="92"/>
    </row>
    <row r="719" spans="1:14" s="24" customFormat="1" ht="25.5">
      <c r="A719" s="54">
        <v>90</v>
      </c>
      <c r="B719" s="55"/>
      <c r="C719" s="83" t="s">
        <v>79</v>
      </c>
      <c r="D719" s="57" t="s">
        <v>57</v>
      </c>
      <c r="E719" s="58" t="s">
        <v>37</v>
      </c>
      <c r="F719" s="59">
        <v>1.1000000000000001</v>
      </c>
      <c r="G719" s="25" t="e">
        <f>G718*2*F719</f>
        <v>#REF!</v>
      </c>
      <c r="H719" s="26"/>
      <c r="I719" s="27"/>
      <c r="J719" s="28">
        <f t="shared" si="91"/>
        <v>0</v>
      </c>
      <c r="K719" s="28" t="e">
        <f>H719*G719</f>
        <v>#REF!</v>
      </c>
      <c r="L719" s="28"/>
      <c r="M719" s="29" t="e">
        <f t="shared" si="92"/>
        <v>#REF!</v>
      </c>
      <c r="N719" s="92"/>
    </row>
    <row r="720" spans="1:14" s="24" customFormat="1">
      <c r="A720" s="49">
        <v>25</v>
      </c>
      <c r="B720" s="50"/>
      <c r="C720" s="51" t="s">
        <v>81</v>
      </c>
      <c r="D720" s="51"/>
      <c r="E720" s="52" t="s">
        <v>33</v>
      </c>
      <c r="F720" s="53"/>
      <c r="G720" s="14" t="e">
        <f>G718</f>
        <v>#REF!</v>
      </c>
      <c r="H720" s="12"/>
      <c r="I720" s="4"/>
      <c r="J720" s="5">
        <f t="shared" si="91"/>
        <v>0</v>
      </c>
      <c r="K720" s="5"/>
      <c r="L720" s="5" t="e">
        <f>I720*G720</f>
        <v>#REF!</v>
      </c>
      <c r="M720" s="6" t="e">
        <f t="shared" si="92"/>
        <v>#REF!</v>
      </c>
      <c r="N720" s="92"/>
    </row>
    <row r="721" spans="1:271" s="24" customFormat="1" ht="25.5">
      <c r="A721" s="54">
        <v>26</v>
      </c>
      <c r="B721" s="55"/>
      <c r="C721" s="83" t="s">
        <v>66</v>
      </c>
      <c r="D721" s="57" t="s">
        <v>57</v>
      </c>
      <c r="E721" s="58" t="s">
        <v>36</v>
      </c>
      <c r="F721" s="86">
        <v>1.02</v>
      </c>
      <c r="G721" s="15" t="e">
        <f>G720*0.2*F721</f>
        <v>#REF!</v>
      </c>
      <c r="H721" s="26"/>
      <c r="I721" s="27"/>
      <c r="J721" s="28">
        <f t="shared" si="91"/>
        <v>0</v>
      </c>
      <c r="K721" s="28" t="e">
        <f>H721*G721</f>
        <v>#REF!</v>
      </c>
      <c r="L721" s="28"/>
      <c r="M721" s="29" t="e">
        <f t="shared" si="92"/>
        <v>#REF!</v>
      </c>
      <c r="N721" s="92"/>
    </row>
    <row r="722" spans="1:271" s="24" customFormat="1" ht="25.5">
      <c r="A722" s="49">
        <v>91</v>
      </c>
      <c r="B722" s="50"/>
      <c r="C722" s="51" t="s">
        <v>82</v>
      </c>
      <c r="D722" s="51"/>
      <c r="E722" s="52" t="s">
        <v>33</v>
      </c>
      <c r="F722" s="53"/>
      <c r="G722" s="14" t="e">
        <f>G718</f>
        <v>#REF!</v>
      </c>
      <c r="H722" s="12"/>
      <c r="I722" s="4"/>
      <c r="J722" s="5">
        <f t="shared" si="91"/>
        <v>0</v>
      </c>
      <c r="K722" s="5"/>
      <c r="L722" s="5" t="e">
        <f>I722*G722</f>
        <v>#REF!</v>
      </c>
      <c r="M722" s="6" t="e">
        <f t="shared" si="92"/>
        <v>#REF!</v>
      </c>
      <c r="N722" s="92"/>
    </row>
    <row r="723" spans="1:271" s="24" customFormat="1" ht="25.5">
      <c r="A723" s="54">
        <v>92</v>
      </c>
      <c r="B723" s="55"/>
      <c r="C723" s="83" t="s">
        <v>41</v>
      </c>
      <c r="D723" s="57" t="s">
        <v>57</v>
      </c>
      <c r="E723" s="30" t="s">
        <v>43</v>
      </c>
      <c r="F723" s="59">
        <f>1.21*1.6</f>
        <v>1.9359999999999999</v>
      </c>
      <c r="G723" s="15" t="e">
        <f>G722*0.065*F723</f>
        <v>#REF!</v>
      </c>
      <c r="H723" s="26"/>
      <c r="I723" s="27"/>
      <c r="J723" s="28">
        <f t="shared" si="91"/>
        <v>0</v>
      </c>
      <c r="K723" s="28" t="e">
        <f>H723*G723</f>
        <v>#REF!</v>
      </c>
      <c r="L723" s="28"/>
      <c r="M723" s="29" t="e">
        <f t="shared" si="92"/>
        <v>#REF!</v>
      </c>
      <c r="N723" s="92"/>
    </row>
    <row r="724" spans="1:271" s="24" customFormat="1" ht="25.5">
      <c r="A724" s="54">
        <v>93</v>
      </c>
      <c r="B724" s="55"/>
      <c r="C724" s="83" t="s">
        <v>42</v>
      </c>
      <c r="D724" s="57" t="s">
        <v>57</v>
      </c>
      <c r="E724" s="58" t="s">
        <v>43</v>
      </c>
      <c r="F724" s="59">
        <v>0.30399999999999999</v>
      </c>
      <c r="G724" s="15" t="e">
        <f>G722*0.065*F724</f>
        <v>#REF!</v>
      </c>
      <c r="H724" s="26"/>
      <c r="I724" s="27"/>
      <c r="J724" s="28">
        <f t="shared" si="91"/>
        <v>0</v>
      </c>
      <c r="K724" s="28" t="e">
        <f>H724*G724</f>
        <v>#REF!</v>
      </c>
      <c r="L724" s="28"/>
      <c r="M724" s="29" t="e">
        <f t="shared" si="92"/>
        <v>#REF!</v>
      </c>
      <c r="N724" s="92"/>
    </row>
    <row r="725" spans="1:271" s="24" customFormat="1" ht="25.5">
      <c r="A725" s="54">
        <v>94</v>
      </c>
      <c r="B725" s="55"/>
      <c r="C725" s="83" t="s">
        <v>62</v>
      </c>
      <c r="D725" s="57" t="s">
        <v>57</v>
      </c>
      <c r="E725" s="58" t="s">
        <v>37</v>
      </c>
      <c r="F725" s="59">
        <v>0.9</v>
      </c>
      <c r="G725" s="15" t="e">
        <f>G722*0.065*F725</f>
        <v>#REF!</v>
      </c>
      <c r="H725" s="26"/>
      <c r="I725" s="27"/>
      <c r="J725" s="28">
        <f t="shared" si="91"/>
        <v>0</v>
      </c>
      <c r="K725" s="28" t="e">
        <f>H725*G725</f>
        <v>#REF!</v>
      </c>
      <c r="L725" s="28"/>
      <c r="M725" s="29" t="e">
        <f t="shared" si="92"/>
        <v>#REF!</v>
      </c>
      <c r="N725" s="92"/>
    </row>
    <row r="726" spans="1:271" s="24" customFormat="1" ht="25.5">
      <c r="A726" s="54">
        <v>95</v>
      </c>
      <c r="B726" s="55"/>
      <c r="C726" s="83" t="s">
        <v>63</v>
      </c>
      <c r="D726" s="57" t="s">
        <v>57</v>
      </c>
      <c r="E726" s="58" t="s">
        <v>40</v>
      </c>
      <c r="F726" s="59">
        <v>1.1000000000000001</v>
      </c>
      <c r="G726" s="25" t="e">
        <f>#REF!*F726</f>
        <v>#REF!</v>
      </c>
      <c r="H726" s="26"/>
      <c r="I726" s="27"/>
      <c r="J726" s="28">
        <f t="shared" si="91"/>
        <v>0</v>
      </c>
      <c r="K726" s="28" t="e">
        <f>H726*G726</f>
        <v>#REF!</v>
      </c>
      <c r="L726" s="28"/>
      <c r="M726" s="29" t="e">
        <f t="shared" si="92"/>
        <v>#REF!</v>
      </c>
      <c r="N726" s="92"/>
    </row>
    <row r="727" spans="1:271" s="77" customFormat="1" ht="25.5">
      <c r="A727" s="78">
        <v>101</v>
      </c>
      <c r="B727" s="79">
        <v>106</v>
      </c>
      <c r="C727" s="80" t="s">
        <v>59</v>
      </c>
      <c r="D727" s="80"/>
      <c r="E727" s="81"/>
      <c r="F727" s="82"/>
      <c r="G727" s="13"/>
      <c r="H727" s="10"/>
      <c r="I727" s="7"/>
      <c r="J727" s="8"/>
      <c r="K727" s="9"/>
      <c r="L727" s="9"/>
      <c r="M727" s="11"/>
      <c r="N727" s="93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  <c r="AA727" s="76"/>
      <c r="AB727" s="76"/>
      <c r="AC727" s="76"/>
      <c r="AD727" s="76"/>
      <c r="AE727" s="76"/>
      <c r="AF727" s="76"/>
      <c r="AG727" s="76"/>
      <c r="AH727" s="76"/>
      <c r="AI727" s="76"/>
      <c r="AJ727" s="76"/>
      <c r="AK727" s="76"/>
      <c r="AL727" s="76"/>
      <c r="AM727" s="76"/>
      <c r="AN727" s="76"/>
      <c r="AO727" s="76"/>
      <c r="AP727" s="76"/>
      <c r="AQ727" s="76"/>
      <c r="AR727" s="76"/>
      <c r="AS727" s="76"/>
      <c r="AT727" s="76"/>
      <c r="AU727" s="76"/>
      <c r="AV727" s="76"/>
      <c r="AW727" s="76"/>
      <c r="AX727" s="76"/>
      <c r="AY727" s="76"/>
      <c r="AZ727" s="76"/>
      <c r="BA727" s="76"/>
      <c r="BB727" s="76"/>
      <c r="BC727" s="76"/>
      <c r="BD727" s="76"/>
      <c r="BE727" s="76"/>
      <c r="BF727" s="76"/>
      <c r="BG727" s="76"/>
      <c r="BH727" s="76"/>
      <c r="BI727" s="76"/>
      <c r="BJ727" s="76"/>
      <c r="BK727" s="76"/>
      <c r="BL727" s="76"/>
      <c r="BM727" s="76"/>
      <c r="BN727" s="76"/>
      <c r="BO727" s="76"/>
      <c r="BP727" s="76"/>
      <c r="BQ727" s="76"/>
      <c r="BR727" s="76"/>
      <c r="BS727" s="76"/>
      <c r="BT727" s="76"/>
      <c r="BU727" s="76"/>
      <c r="BV727" s="76"/>
      <c r="BW727" s="76"/>
      <c r="BX727" s="76"/>
      <c r="BY727" s="76"/>
      <c r="BZ727" s="76"/>
      <c r="CA727" s="76"/>
      <c r="CB727" s="76"/>
      <c r="CC727" s="76"/>
      <c r="CD727" s="76"/>
      <c r="CE727" s="76"/>
      <c r="CF727" s="76"/>
      <c r="CG727" s="76"/>
      <c r="CH727" s="76"/>
      <c r="CI727" s="76"/>
      <c r="CJ727" s="76"/>
      <c r="CK727" s="76"/>
      <c r="CL727" s="76"/>
      <c r="CM727" s="76"/>
      <c r="CN727" s="76"/>
      <c r="CO727" s="76"/>
      <c r="CP727" s="76"/>
      <c r="CQ727" s="76"/>
      <c r="CR727" s="76"/>
      <c r="CS727" s="76"/>
      <c r="CT727" s="76"/>
      <c r="CU727" s="76"/>
      <c r="CV727" s="76"/>
      <c r="CW727" s="76"/>
      <c r="CX727" s="76"/>
      <c r="CY727" s="76"/>
      <c r="CZ727" s="76"/>
      <c r="DA727" s="76"/>
      <c r="DB727" s="76"/>
      <c r="DC727" s="76"/>
      <c r="DD727" s="76"/>
      <c r="DE727" s="76"/>
      <c r="DF727" s="76"/>
      <c r="DG727" s="76"/>
      <c r="DH727" s="76"/>
      <c r="DI727" s="76"/>
      <c r="DJ727" s="76"/>
      <c r="DK727" s="76"/>
      <c r="DL727" s="76"/>
      <c r="DM727" s="76"/>
      <c r="DN727" s="76"/>
      <c r="DO727" s="76"/>
      <c r="DP727" s="76"/>
      <c r="DQ727" s="76"/>
      <c r="DR727" s="76"/>
      <c r="DS727" s="76"/>
      <c r="DT727" s="76"/>
      <c r="DU727" s="76"/>
      <c r="DV727" s="76"/>
      <c r="DW727" s="76"/>
      <c r="DX727" s="76"/>
      <c r="DY727" s="76"/>
      <c r="DZ727" s="76"/>
      <c r="EA727" s="76"/>
      <c r="EB727" s="76"/>
      <c r="EC727" s="76"/>
      <c r="ED727" s="76"/>
      <c r="EE727" s="76"/>
      <c r="EF727" s="76"/>
      <c r="EG727" s="76"/>
      <c r="EH727" s="76"/>
      <c r="EI727" s="76"/>
      <c r="EJ727" s="76"/>
      <c r="EK727" s="76"/>
      <c r="EL727" s="76"/>
      <c r="EM727" s="76"/>
      <c r="EN727" s="76"/>
      <c r="EO727" s="76"/>
      <c r="EP727" s="76"/>
      <c r="EQ727" s="76"/>
      <c r="ER727" s="76"/>
      <c r="ES727" s="76"/>
      <c r="ET727" s="76"/>
      <c r="EU727" s="76"/>
      <c r="EV727" s="76"/>
      <c r="EW727" s="76"/>
      <c r="EX727" s="76"/>
      <c r="EY727" s="76"/>
      <c r="EZ727" s="76"/>
      <c r="FA727" s="76"/>
      <c r="FB727" s="76"/>
      <c r="FC727" s="76"/>
      <c r="FD727" s="76"/>
      <c r="FE727" s="76"/>
      <c r="FF727" s="76"/>
      <c r="FG727" s="76"/>
      <c r="FH727" s="76"/>
      <c r="FI727" s="76"/>
      <c r="FJ727" s="76"/>
      <c r="FK727" s="76"/>
      <c r="FL727" s="76"/>
      <c r="FM727" s="76"/>
      <c r="FN727" s="76"/>
      <c r="FO727" s="76"/>
      <c r="FP727" s="76"/>
      <c r="FQ727" s="76"/>
      <c r="FR727" s="76"/>
      <c r="FS727" s="76"/>
      <c r="FT727" s="76"/>
      <c r="FU727" s="76"/>
      <c r="FV727" s="76"/>
      <c r="FW727" s="76"/>
      <c r="FX727" s="76"/>
      <c r="FY727" s="76"/>
      <c r="FZ727" s="76"/>
      <c r="GA727" s="76"/>
      <c r="GB727" s="76"/>
      <c r="GC727" s="76"/>
      <c r="GD727" s="76"/>
      <c r="GE727" s="76"/>
      <c r="GF727" s="76"/>
      <c r="GG727" s="76"/>
      <c r="GH727" s="76"/>
      <c r="GI727" s="76"/>
      <c r="GJ727" s="76"/>
      <c r="GK727" s="76"/>
      <c r="GL727" s="76"/>
      <c r="GM727" s="76"/>
      <c r="GN727" s="76"/>
      <c r="GO727" s="76"/>
      <c r="GP727" s="76"/>
      <c r="GQ727" s="76"/>
      <c r="GR727" s="76"/>
      <c r="GS727" s="76"/>
      <c r="GT727" s="76"/>
      <c r="GU727" s="76"/>
      <c r="GV727" s="76"/>
      <c r="GW727" s="76"/>
      <c r="GX727" s="76"/>
      <c r="GY727" s="76"/>
      <c r="GZ727" s="76"/>
      <c r="HA727" s="76"/>
      <c r="HB727" s="76"/>
      <c r="HC727" s="76"/>
      <c r="HD727" s="76"/>
      <c r="HE727" s="76"/>
      <c r="HF727" s="76"/>
      <c r="HG727" s="76"/>
      <c r="HH727" s="76"/>
      <c r="HI727" s="76"/>
      <c r="HJ727" s="76"/>
      <c r="HK727" s="76"/>
      <c r="HL727" s="76"/>
      <c r="HM727" s="76"/>
      <c r="HN727" s="76"/>
      <c r="HO727" s="76"/>
      <c r="HP727" s="76"/>
      <c r="HQ727" s="76"/>
      <c r="HR727" s="76"/>
      <c r="HS727" s="76"/>
      <c r="HT727" s="76"/>
      <c r="HU727" s="76"/>
      <c r="HV727" s="76"/>
      <c r="HW727" s="76"/>
      <c r="HX727" s="76"/>
      <c r="HY727" s="76"/>
      <c r="HZ727" s="76"/>
      <c r="IA727" s="76"/>
      <c r="IB727" s="76"/>
      <c r="IC727" s="76"/>
      <c r="ID727" s="76"/>
      <c r="IE727" s="76"/>
      <c r="IF727" s="76"/>
      <c r="IG727" s="76"/>
      <c r="IH727" s="76"/>
      <c r="II727" s="76"/>
      <c r="IJ727" s="76"/>
      <c r="IK727" s="76"/>
      <c r="IL727" s="76"/>
      <c r="IM727" s="76"/>
      <c r="IN727" s="76"/>
      <c r="IO727" s="76"/>
      <c r="IP727" s="76"/>
      <c r="IQ727" s="76"/>
      <c r="IR727" s="76"/>
      <c r="IS727" s="76"/>
      <c r="IT727" s="76"/>
      <c r="IU727" s="76"/>
      <c r="IV727" s="76"/>
      <c r="IW727" s="76"/>
      <c r="IX727" s="76"/>
      <c r="IY727" s="76"/>
      <c r="IZ727" s="76"/>
      <c r="JA727" s="76"/>
      <c r="JB727" s="76"/>
      <c r="JC727" s="76"/>
      <c r="JD727" s="76"/>
      <c r="JE727" s="76"/>
      <c r="JF727" s="76"/>
      <c r="JG727" s="76"/>
      <c r="JH727" s="76"/>
      <c r="JI727" s="76"/>
      <c r="JJ727" s="76"/>
      <c r="JK727" s="76"/>
    </row>
    <row r="728" spans="1:271" s="24" customFormat="1" ht="25.5" customHeight="1">
      <c r="A728" s="49">
        <v>106</v>
      </c>
      <c r="B728" s="50">
        <v>106</v>
      </c>
      <c r="C728" s="51" t="s">
        <v>44</v>
      </c>
      <c r="D728" s="51"/>
      <c r="E728" s="52" t="s">
        <v>33</v>
      </c>
      <c r="F728" s="53"/>
      <c r="G728" s="14" t="e">
        <f>#REF!+#REF!</f>
        <v>#REF!</v>
      </c>
      <c r="H728" s="12"/>
      <c r="I728" s="4"/>
      <c r="J728" s="5">
        <f t="shared" ref="J728:J735" si="93">H728+I728</f>
        <v>0</v>
      </c>
      <c r="K728" s="5"/>
      <c r="L728" s="5" t="e">
        <f>I728*G728</f>
        <v>#REF!</v>
      </c>
      <c r="M728" s="6" t="e">
        <f t="shared" ref="M728:M736" si="94">K728+L728</f>
        <v>#REF!</v>
      </c>
      <c r="N728" s="92"/>
    </row>
    <row r="729" spans="1:271" s="24" customFormat="1" ht="25.5">
      <c r="A729" s="54">
        <v>107</v>
      </c>
      <c r="B729" s="55"/>
      <c r="C729" s="83" t="s">
        <v>41</v>
      </c>
      <c r="D729" s="57" t="s">
        <v>57</v>
      </c>
      <c r="E729" s="30" t="s">
        <v>43</v>
      </c>
      <c r="F729" s="59">
        <f>1.21*1.6</f>
        <v>1.9359999999999999</v>
      </c>
      <c r="G729" s="25" t="e">
        <f>G728*0.08*F729</f>
        <v>#REF!</v>
      </c>
      <c r="H729" s="26"/>
      <c r="I729" s="27"/>
      <c r="J729" s="28">
        <f t="shared" si="93"/>
        <v>0</v>
      </c>
      <c r="K729" s="28" t="e">
        <f>H729*G729</f>
        <v>#REF!</v>
      </c>
      <c r="L729" s="28"/>
      <c r="M729" s="29" t="e">
        <f t="shared" si="94"/>
        <v>#REF!</v>
      </c>
      <c r="N729" s="92"/>
    </row>
    <row r="730" spans="1:271" s="24" customFormat="1" ht="25.5">
      <c r="A730" s="54">
        <v>108</v>
      </c>
      <c r="B730" s="55"/>
      <c r="C730" s="83" t="s">
        <v>42</v>
      </c>
      <c r="D730" s="57" t="s">
        <v>57</v>
      </c>
      <c r="E730" s="58" t="s">
        <v>43</v>
      </c>
      <c r="F730" s="59">
        <v>0.30399999999999999</v>
      </c>
      <c r="G730" s="25" t="e">
        <f>G728*0.08*F730</f>
        <v>#REF!</v>
      </c>
      <c r="H730" s="26"/>
      <c r="I730" s="27"/>
      <c r="J730" s="28">
        <f t="shared" si="93"/>
        <v>0</v>
      </c>
      <c r="K730" s="28" t="e">
        <f>H730*G730</f>
        <v>#REF!</v>
      </c>
      <c r="L730" s="28"/>
      <c r="M730" s="29" t="e">
        <f t="shared" si="94"/>
        <v>#REF!</v>
      </c>
      <c r="N730" s="92"/>
    </row>
    <row r="731" spans="1:271" s="24" customFormat="1" ht="25.5">
      <c r="A731" s="54">
        <v>109</v>
      </c>
      <c r="B731" s="55"/>
      <c r="C731" s="83" t="s">
        <v>62</v>
      </c>
      <c r="D731" s="57" t="s">
        <v>57</v>
      </c>
      <c r="E731" s="58" t="s">
        <v>37</v>
      </c>
      <c r="F731" s="59">
        <v>0.9</v>
      </c>
      <c r="G731" s="25" t="e">
        <f>G728*0.08*F731</f>
        <v>#REF!</v>
      </c>
      <c r="H731" s="26"/>
      <c r="I731" s="27"/>
      <c r="J731" s="28">
        <f t="shared" si="93"/>
        <v>0</v>
      </c>
      <c r="K731" s="28" t="e">
        <f>H731*G731</f>
        <v>#REF!</v>
      </c>
      <c r="L731" s="28"/>
      <c r="M731" s="29" t="e">
        <f t="shared" si="94"/>
        <v>#REF!</v>
      </c>
      <c r="N731" s="92"/>
    </row>
    <row r="732" spans="1:271" s="24" customFormat="1" ht="25.5" customHeight="1">
      <c r="A732" s="49">
        <v>106</v>
      </c>
      <c r="B732" s="50">
        <v>106</v>
      </c>
      <c r="C732" s="51" t="s">
        <v>86</v>
      </c>
      <c r="D732" s="51"/>
      <c r="E732" s="52" t="s">
        <v>33</v>
      </c>
      <c r="F732" s="53"/>
      <c r="G732" s="14" t="e">
        <f>#REF!</f>
        <v>#REF!</v>
      </c>
      <c r="H732" s="12"/>
      <c r="I732" s="4"/>
      <c r="J732" s="5">
        <f t="shared" si="93"/>
        <v>0</v>
      </c>
      <c r="K732" s="5"/>
      <c r="L732" s="5" t="e">
        <f>I732*G732</f>
        <v>#REF!</v>
      </c>
      <c r="M732" s="6" t="e">
        <f t="shared" si="94"/>
        <v>#REF!</v>
      </c>
      <c r="N732" s="92"/>
    </row>
    <row r="733" spans="1:271" s="24" customFormat="1" ht="25.5">
      <c r="A733" s="54">
        <v>107</v>
      </c>
      <c r="B733" s="55"/>
      <c r="C733" s="83" t="s">
        <v>41</v>
      </c>
      <c r="D733" s="57" t="s">
        <v>57</v>
      </c>
      <c r="E733" s="30" t="s">
        <v>43</v>
      </c>
      <c r="F733" s="59">
        <f>1.21*1.6</f>
        <v>1.9359999999999999</v>
      </c>
      <c r="G733" s="25" t="e">
        <f>G732*0.02*F733</f>
        <v>#REF!</v>
      </c>
      <c r="H733" s="26"/>
      <c r="I733" s="27"/>
      <c r="J733" s="28">
        <f t="shared" si="93"/>
        <v>0</v>
      </c>
      <c r="K733" s="28" t="e">
        <f>H733*G733</f>
        <v>#REF!</v>
      </c>
      <c r="L733" s="28"/>
      <c r="M733" s="29" t="e">
        <f t="shared" si="94"/>
        <v>#REF!</v>
      </c>
      <c r="N733" s="92"/>
    </row>
    <row r="734" spans="1:271" s="24" customFormat="1" ht="25.5">
      <c r="A734" s="54">
        <v>108</v>
      </c>
      <c r="B734" s="55"/>
      <c r="C734" s="83" t="s">
        <v>42</v>
      </c>
      <c r="D734" s="57" t="s">
        <v>57</v>
      </c>
      <c r="E734" s="58" t="s">
        <v>43</v>
      </c>
      <c r="F734" s="59">
        <v>0.30399999999999999</v>
      </c>
      <c r="G734" s="25" t="e">
        <f>G732*0.02*F734</f>
        <v>#REF!</v>
      </c>
      <c r="H734" s="26"/>
      <c r="I734" s="27"/>
      <c r="J734" s="28">
        <f t="shared" si="93"/>
        <v>0</v>
      </c>
      <c r="K734" s="28" t="e">
        <f>H734*G734</f>
        <v>#REF!</v>
      </c>
      <c r="L734" s="28"/>
      <c r="M734" s="29" t="e">
        <f t="shared" si="94"/>
        <v>#REF!</v>
      </c>
      <c r="N734" s="92"/>
    </row>
    <row r="735" spans="1:271" s="24" customFormat="1" ht="25.5">
      <c r="A735" s="54">
        <v>109</v>
      </c>
      <c r="B735" s="55"/>
      <c r="C735" s="83" t="s">
        <v>62</v>
      </c>
      <c r="D735" s="57" t="s">
        <v>57</v>
      </c>
      <c r="E735" s="58" t="s">
        <v>37</v>
      </c>
      <c r="F735" s="59">
        <v>0.9</v>
      </c>
      <c r="G735" s="25" t="e">
        <f>G732*0.02*F735</f>
        <v>#REF!</v>
      </c>
      <c r="H735" s="26"/>
      <c r="I735" s="27"/>
      <c r="J735" s="28">
        <f t="shared" si="93"/>
        <v>0</v>
      </c>
      <c r="K735" s="28" t="e">
        <f>H735*G735</f>
        <v>#REF!</v>
      </c>
      <c r="L735" s="28"/>
      <c r="M735" s="29" t="e">
        <f t="shared" si="94"/>
        <v>#REF!</v>
      </c>
      <c r="N735" s="92"/>
    </row>
    <row r="736" spans="1:271" ht="15">
      <c r="A736" s="94"/>
      <c r="B736" s="95"/>
      <c r="C736" s="16" t="s">
        <v>18</v>
      </c>
      <c r="D736" s="1"/>
      <c r="E736" s="1"/>
      <c r="F736" s="1"/>
      <c r="G736" s="17"/>
      <c r="H736" s="44"/>
      <c r="I736" s="45"/>
      <c r="J736" s="1"/>
      <c r="K736" s="2" t="e">
        <f>SUM(K13:K735)</f>
        <v>#REF!</v>
      </c>
      <c r="L736" s="2" t="e">
        <f>SUM(L13:L735)</f>
        <v>#REF!</v>
      </c>
      <c r="M736" s="3" t="e">
        <f t="shared" si="94"/>
        <v>#REF!</v>
      </c>
    </row>
    <row r="737" spans="1:271" ht="15">
      <c r="A737" s="96"/>
      <c r="B737" s="97"/>
      <c r="C737" s="18" t="s">
        <v>22</v>
      </c>
      <c r="D737" s="19"/>
      <c r="E737" s="19"/>
      <c r="F737" s="19"/>
      <c r="G737" s="20"/>
      <c r="H737" s="46"/>
      <c r="I737" s="47"/>
      <c r="J737" s="18"/>
      <c r="K737" s="18"/>
      <c r="L737" s="18"/>
      <c r="M737" s="21" t="e">
        <f>M736-M736/1.2</f>
        <v>#REF!</v>
      </c>
      <c r="N737" s="98" t="s">
        <v>49</v>
      </c>
    </row>
    <row r="738" spans="1:271">
      <c r="A738" s="99" t="s">
        <v>5</v>
      </c>
      <c r="B738" s="100"/>
      <c r="C738" s="100"/>
      <c r="D738" s="100"/>
      <c r="E738" s="100"/>
      <c r="F738" s="100"/>
      <c r="G738" s="101"/>
      <c r="H738" s="102"/>
      <c r="I738" s="102"/>
      <c r="J738" s="102"/>
      <c r="K738" s="102"/>
      <c r="L738" s="102"/>
      <c r="M738" s="103"/>
    </row>
    <row r="739" spans="1:271">
      <c r="A739" s="104">
        <v>1</v>
      </c>
      <c r="B739" s="105"/>
      <c r="C739" s="106" t="s">
        <v>6</v>
      </c>
      <c r="D739" s="107"/>
      <c r="E739" s="108"/>
      <c r="F739" s="108"/>
      <c r="G739" s="109"/>
      <c r="H739" s="110"/>
      <c r="I739" s="111"/>
      <c r="J739" s="111"/>
      <c r="K739" s="111"/>
      <c r="L739" s="111"/>
      <c r="M739" s="112"/>
    </row>
    <row r="740" spans="1:271" ht="25.5">
      <c r="A740" s="139">
        <v>2</v>
      </c>
      <c r="B740" s="113"/>
      <c r="C740" s="114" t="s">
        <v>7</v>
      </c>
      <c r="D740" s="115"/>
      <c r="E740" s="116"/>
      <c r="F740" s="116"/>
      <c r="G740" s="117"/>
      <c r="H740" s="110"/>
      <c r="I740" s="111"/>
      <c r="J740" s="111"/>
      <c r="K740" s="111"/>
      <c r="L740" s="111"/>
      <c r="M740" s="112"/>
    </row>
    <row r="741" spans="1:271">
      <c r="A741" s="104">
        <v>3</v>
      </c>
      <c r="B741" s="105"/>
      <c r="C741" s="114" t="s">
        <v>8</v>
      </c>
      <c r="D741" s="115"/>
      <c r="E741" s="116"/>
      <c r="F741" s="116"/>
      <c r="G741" s="117"/>
      <c r="H741" s="110"/>
      <c r="I741" s="111"/>
      <c r="J741" s="111"/>
      <c r="K741" s="111"/>
      <c r="L741" s="111"/>
      <c r="M741" s="112"/>
    </row>
    <row r="742" spans="1:271" ht="38.25">
      <c r="A742" s="139">
        <v>4</v>
      </c>
      <c r="B742" s="113"/>
      <c r="C742" s="114" t="s">
        <v>9</v>
      </c>
      <c r="D742" s="115"/>
      <c r="E742" s="116"/>
      <c r="F742" s="116"/>
      <c r="G742" s="117"/>
      <c r="H742" s="110"/>
      <c r="I742" s="111"/>
      <c r="J742" s="111"/>
      <c r="K742" s="111"/>
      <c r="L742" s="111"/>
      <c r="M742" s="112"/>
    </row>
    <row r="743" spans="1:271" ht="25.5">
      <c r="A743" s="104">
        <v>5</v>
      </c>
      <c r="B743" s="105"/>
      <c r="C743" s="114" t="s">
        <v>10</v>
      </c>
      <c r="D743" s="115"/>
      <c r="E743" s="116"/>
      <c r="F743" s="116"/>
      <c r="G743" s="117"/>
      <c r="H743" s="110"/>
      <c r="I743" s="111"/>
      <c r="J743" s="111"/>
      <c r="K743" s="111"/>
      <c r="L743" s="111"/>
      <c r="M743" s="112"/>
    </row>
    <row r="744" spans="1:271">
      <c r="A744" s="139">
        <v>6</v>
      </c>
      <c r="B744" s="113"/>
      <c r="C744" s="114" t="s">
        <v>11</v>
      </c>
      <c r="D744" s="115"/>
      <c r="E744" s="116"/>
      <c r="F744" s="116"/>
      <c r="G744" s="117"/>
      <c r="H744" s="110"/>
      <c r="I744" s="111"/>
      <c r="J744" s="111"/>
      <c r="K744" s="111"/>
      <c r="L744" s="111"/>
      <c r="M744" s="112"/>
    </row>
    <row r="745" spans="1:271">
      <c r="A745" s="104">
        <v>7</v>
      </c>
      <c r="B745" s="105"/>
      <c r="C745" s="114" t="s">
        <v>17</v>
      </c>
      <c r="D745" s="115"/>
      <c r="E745" s="116"/>
      <c r="F745" s="116"/>
      <c r="G745" s="117"/>
      <c r="H745" s="110"/>
      <c r="I745" s="111"/>
      <c r="J745" s="111"/>
      <c r="K745" s="111"/>
      <c r="L745" s="111"/>
      <c r="M745" s="112"/>
    </row>
    <row r="746" spans="1:271">
      <c r="A746" s="139">
        <v>8</v>
      </c>
      <c r="B746" s="113"/>
      <c r="C746" s="114" t="s">
        <v>12</v>
      </c>
      <c r="D746" s="115"/>
      <c r="E746" s="116"/>
      <c r="F746" s="116"/>
      <c r="G746" s="117"/>
      <c r="H746" s="110"/>
      <c r="I746" s="111"/>
      <c r="J746" s="111"/>
      <c r="K746" s="111"/>
      <c r="L746" s="111"/>
      <c r="M746" s="112"/>
    </row>
    <row r="747" spans="1:271">
      <c r="A747" s="104">
        <v>9</v>
      </c>
      <c r="B747" s="105"/>
      <c r="C747" s="114" t="s">
        <v>19</v>
      </c>
      <c r="D747" s="115"/>
      <c r="E747" s="116"/>
      <c r="F747" s="116"/>
      <c r="G747" s="117"/>
      <c r="H747" s="110"/>
      <c r="I747" s="111"/>
      <c r="J747" s="111"/>
      <c r="K747" s="111"/>
      <c r="L747" s="111"/>
      <c r="M747" s="112"/>
    </row>
    <row r="748" spans="1:271" ht="25.5">
      <c r="A748" s="139">
        <v>10</v>
      </c>
      <c r="B748" s="113"/>
      <c r="C748" s="118" t="s">
        <v>13</v>
      </c>
      <c r="D748" s="119"/>
      <c r="E748" s="116"/>
      <c r="F748" s="116"/>
      <c r="G748" s="117"/>
      <c r="H748" s="110"/>
      <c r="I748" s="111"/>
      <c r="J748" s="111"/>
      <c r="K748" s="111"/>
      <c r="L748" s="111"/>
      <c r="M748" s="112"/>
    </row>
    <row r="749" spans="1:271" ht="26.25" thickBot="1">
      <c r="A749" s="120">
        <v>11</v>
      </c>
      <c r="B749" s="121"/>
      <c r="C749" s="122" t="s">
        <v>14</v>
      </c>
      <c r="D749" s="123"/>
      <c r="E749" s="124"/>
      <c r="F749" s="124"/>
      <c r="G749" s="125"/>
      <c r="H749" s="126"/>
      <c r="I749" s="127"/>
      <c r="J749" s="127"/>
      <c r="K749" s="127"/>
      <c r="L749" s="127"/>
      <c r="M749" s="128"/>
    </row>
    <row r="750" spans="1:271">
      <c r="C750" s="64"/>
    </row>
    <row r="751" spans="1:271" s="130" customFormat="1" ht="27" customHeight="1">
      <c r="A751" s="262" t="s">
        <v>60</v>
      </c>
      <c r="B751" s="262"/>
      <c r="C751" s="262"/>
      <c r="D751" s="262"/>
      <c r="E751" s="262"/>
      <c r="F751" s="262"/>
      <c r="G751" s="262"/>
      <c r="H751" s="262"/>
      <c r="I751" s="262"/>
      <c r="J751" s="262"/>
      <c r="K751" s="262"/>
      <c r="L751" s="262"/>
      <c r="M751" s="262"/>
      <c r="N751" s="129"/>
      <c r="O751" s="129"/>
      <c r="P751" s="129"/>
      <c r="Q751" s="129"/>
      <c r="R751" s="129"/>
      <c r="S751" s="129"/>
      <c r="T751" s="129"/>
      <c r="U751" s="129"/>
      <c r="V751" s="129"/>
      <c r="W751" s="129"/>
      <c r="X751" s="129"/>
      <c r="Y751" s="129"/>
      <c r="Z751" s="129"/>
      <c r="AA751" s="129"/>
      <c r="AB751" s="129"/>
      <c r="AC751" s="129"/>
      <c r="AD751" s="129"/>
      <c r="AE751" s="129"/>
      <c r="AF751" s="129"/>
      <c r="AG751" s="129"/>
      <c r="AH751" s="129"/>
      <c r="AI751" s="129"/>
      <c r="AJ751" s="129"/>
      <c r="AK751" s="129"/>
      <c r="AL751" s="129"/>
      <c r="AM751" s="129"/>
      <c r="AN751" s="129"/>
      <c r="AO751" s="129"/>
      <c r="AP751" s="129"/>
      <c r="AQ751" s="129"/>
      <c r="AR751" s="129"/>
      <c r="AS751" s="129"/>
      <c r="AT751" s="129"/>
      <c r="AU751" s="129"/>
      <c r="AV751" s="129"/>
      <c r="AW751" s="129"/>
      <c r="AX751" s="129"/>
      <c r="AY751" s="129"/>
      <c r="AZ751" s="129"/>
      <c r="BA751" s="129"/>
      <c r="BB751" s="129"/>
      <c r="BC751" s="129"/>
      <c r="BD751" s="129"/>
      <c r="BE751" s="129"/>
      <c r="BF751" s="129"/>
      <c r="BG751" s="129"/>
      <c r="BH751" s="129"/>
      <c r="BI751" s="129"/>
      <c r="BJ751" s="129"/>
      <c r="BK751" s="129"/>
      <c r="BL751" s="129"/>
      <c r="BM751" s="129"/>
      <c r="BN751" s="129"/>
      <c r="BO751" s="129"/>
      <c r="BP751" s="129"/>
      <c r="BQ751" s="129"/>
      <c r="BR751" s="129"/>
      <c r="BS751" s="129"/>
      <c r="BT751" s="129"/>
      <c r="BU751" s="129"/>
      <c r="BV751" s="129"/>
      <c r="BW751" s="129"/>
      <c r="BX751" s="129"/>
      <c r="BY751" s="129"/>
      <c r="BZ751" s="129"/>
      <c r="CA751" s="129"/>
      <c r="CB751" s="129"/>
      <c r="CC751" s="129"/>
      <c r="CD751" s="129"/>
      <c r="CE751" s="129"/>
      <c r="CF751" s="129"/>
      <c r="CG751" s="129"/>
      <c r="CH751" s="129"/>
      <c r="CI751" s="129"/>
      <c r="CJ751" s="129"/>
      <c r="CK751" s="129"/>
      <c r="CL751" s="129"/>
      <c r="CM751" s="129"/>
      <c r="CN751" s="129"/>
      <c r="CO751" s="129"/>
      <c r="CP751" s="129"/>
      <c r="CQ751" s="129"/>
      <c r="CR751" s="129"/>
      <c r="CS751" s="129"/>
      <c r="CT751" s="129"/>
      <c r="CU751" s="129"/>
      <c r="CV751" s="129"/>
      <c r="CW751" s="129"/>
      <c r="CX751" s="129"/>
      <c r="CY751" s="129"/>
      <c r="CZ751" s="129"/>
      <c r="DA751" s="129"/>
      <c r="DB751" s="129"/>
      <c r="DC751" s="129"/>
      <c r="DD751" s="129"/>
      <c r="DE751" s="129"/>
      <c r="DF751" s="129"/>
      <c r="DG751" s="129"/>
      <c r="DH751" s="129"/>
      <c r="DI751" s="129"/>
      <c r="DJ751" s="129"/>
      <c r="DK751" s="129"/>
      <c r="DL751" s="129"/>
      <c r="DM751" s="129"/>
      <c r="DN751" s="129"/>
      <c r="DO751" s="129"/>
      <c r="DP751" s="129"/>
      <c r="DQ751" s="129"/>
      <c r="DR751" s="129"/>
      <c r="DS751" s="129"/>
      <c r="DT751" s="129"/>
      <c r="DU751" s="129"/>
      <c r="DV751" s="129"/>
      <c r="DW751" s="129"/>
      <c r="DX751" s="129"/>
      <c r="DY751" s="129"/>
      <c r="DZ751" s="129"/>
      <c r="EA751" s="129"/>
      <c r="EB751" s="129"/>
      <c r="EC751" s="129"/>
      <c r="ED751" s="129"/>
      <c r="EE751" s="129"/>
      <c r="EF751" s="129"/>
      <c r="EG751" s="129"/>
      <c r="EH751" s="129"/>
      <c r="EI751" s="129"/>
      <c r="EJ751" s="129"/>
      <c r="EK751" s="129"/>
      <c r="EL751" s="129"/>
      <c r="EM751" s="129"/>
      <c r="EN751" s="129"/>
      <c r="EO751" s="129"/>
      <c r="EP751" s="129"/>
      <c r="EQ751" s="129"/>
      <c r="ER751" s="129"/>
      <c r="ES751" s="129"/>
      <c r="ET751" s="129"/>
      <c r="EU751" s="129"/>
      <c r="EV751" s="129"/>
      <c r="EW751" s="129"/>
      <c r="EX751" s="129"/>
      <c r="EY751" s="129"/>
      <c r="EZ751" s="129"/>
      <c r="FA751" s="129"/>
      <c r="FB751" s="129"/>
      <c r="FC751" s="129"/>
      <c r="FD751" s="129"/>
      <c r="FE751" s="129"/>
      <c r="FF751" s="129"/>
      <c r="FG751" s="129"/>
      <c r="FH751" s="129"/>
      <c r="FI751" s="129"/>
      <c r="FJ751" s="129"/>
      <c r="FK751" s="129"/>
      <c r="FL751" s="129"/>
      <c r="FM751" s="129"/>
      <c r="FN751" s="129"/>
      <c r="FO751" s="129"/>
      <c r="FP751" s="129"/>
      <c r="FQ751" s="129"/>
      <c r="FR751" s="129"/>
      <c r="FS751" s="129"/>
      <c r="FT751" s="129"/>
      <c r="FU751" s="129"/>
      <c r="FV751" s="129"/>
      <c r="FW751" s="129"/>
      <c r="FX751" s="129"/>
      <c r="FY751" s="129"/>
      <c r="FZ751" s="129"/>
      <c r="GA751" s="129"/>
      <c r="GB751" s="129"/>
      <c r="GC751" s="129"/>
      <c r="GD751" s="129"/>
      <c r="GE751" s="129"/>
      <c r="GF751" s="129"/>
      <c r="GG751" s="129"/>
      <c r="GH751" s="129"/>
      <c r="GI751" s="129"/>
      <c r="GJ751" s="129"/>
      <c r="GK751" s="129"/>
      <c r="GL751" s="129"/>
      <c r="GM751" s="129"/>
      <c r="GN751" s="129"/>
      <c r="GO751" s="129"/>
      <c r="GP751" s="129"/>
      <c r="GQ751" s="129"/>
      <c r="GR751" s="129"/>
      <c r="GS751" s="129"/>
      <c r="GT751" s="129"/>
      <c r="GU751" s="129"/>
      <c r="GV751" s="129"/>
      <c r="GW751" s="129"/>
      <c r="GX751" s="129"/>
      <c r="GY751" s="129"/>
      <c r="GZ751" s="129"/>
      <c r="HA751" s="129"/>
      <c r="HB751" s="129"/>
      <c r="HC751" s="129"/>
      <c r="HD751" s="129"/>
      <c r="HE751" s="129"/>
      <c r="HF751" s="129"/>
      <c r="HG751" s="129"/>
      <c r="HH751" s="129"/>
      <c r="HI751" s="129"/>
      <c r="HJ751" s="129"/>
      <c r="HK751" s="129"/>
      <c r="HL751" s="129"/>
      <c r="HM751" s="129"/>
      <c r="HN751" s="129"/>
      <c r="HO751" s="129"/>
      <c r="HP751" s="129"/>
      <c r="HQ751" s="129"/>
      <c r="HR751" s="129"/>
      <c r="HS751" s="129"/>
      <c r="HT751" s="129"/>
      <c r="HU751" s="129"/>
      <c r="HV751" s="129"/>
      <c r="HW751" s="129"/>
      <c r="HX751" s="129"/>
      <c r="HY751" s="129"/>
      <c r="HZ751" s="129"/>
      <c r="IA751" s="129"/>
      <c r="IB751" s="129"/>
      <c r="IC751" s="129"/>
      <c r="ID751" s="129"/>
      <c r="IE751" s="129"/>
      <c r="IF751" s="129"/>
      <c r="IG751" s="129"/>
      <c r="IH751" s="129"/>
      <c r="II751" s="129"/>
      <c r="IJ751" s="129"/>
      <c r="IK751" s="129"/>
      <c r="IL751" s="129"/>
      <c r="IM751" s="129"/>
      <c r="IN751" s="129"/>
      <c r="IO751" s="129"/>
      <c r="IP751" s="129"/>
      <c r="IQ751" s="129"/>
      <c r="IR751" s="129"/>
      <c r="IS751" s="129"/>
      <c r="IT751" s="129"/>
      <c r="IU751" s="129"/>
      <c r="IV751" s="129"/>
      <c r="IW751" s="129"/>
      <c r="IX751" s="129"/>
      <c r="IY751" s="129"/>
      <c r="IZ751" s="129"/>
      <c r="JA751" s="129"/>
      <c r="JB751" s="129"/>
      <c r="JC751" s="129"/>
      <c r="JD751" s="129"/>
      <c r="JE751" s="129"/>
      <c r="JF751" s="129"/>
      <c r="JG751" s="129"/>
      <c r="JH751" s="129"/>
      <c r="JI751" s="129"/>
      <c r="JJ751" s="129"/>
      <c r="JK751" s="129"/>
    </row>
    <row r="752" spans="1:271">
      <c r="C752" s="64"/>
    </row>
    <row r="753" spans="3:8">
      <c r="H753" s="61"/>
    </row>
    <row r="755" spans="3:8">
      <c r="C755" s="61" t="s">
        <v>25</v>
      </c>
    </row>
  </sheetData>
  <autoFilter ref="A9:N749" xr:uid="{33CA9637-4D67-43BF-8EAF-54E6B7E0C991}">
    <filterColumn colId="7" showButton="0"/>
    <filterColumn colId="8" showButton="0"/>
    <filterColumn colId="9" showButton="0"/>
    <filterColumn colId="10" showButton="0"/>
    <filterColumn colId="11" showButton="0"/>
  </autoFilter>
  <mergeCells count="16">
    <mergeCell ref="A751:M751"/>
    <mergeCell ref="A3:M3"/>
    <mergeCell ref="A4:M4"/>
    <mergeCell ref="A5:M5"/>
    <mergeCell ref="A9:A11"/>
    <mergeCell ref="B9:B11"/>
    <mergeCell ref="C9:C11"/>
    <mergeCell ref="D9:D11"/>
    <mergeCell ref="E9:E11"/>
    <mergeCell ref="F9:F11"/>
    <mergeCell ref="G9:G11"/>
    <mergeCell ref="H9:M9"/>
    <mergeCell ref="H10:I10"/>
    <mergeCell ref="J10:J11"/>
    <mergeCell ref="K10:L10"/>
    <mergeCell ref="M10:M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</vt:i4>
      </vt:variant>
    </vt:vector>
  </HeadingPairs>
  <TitlesOfParts>
    <vt:vector size="6" baseType="lpstr">
      <vt:lpstr>Лист3</vt:lpstr>
      <vt:lpstr>ВДЦ</vt:lpstr>
      <vt:lpstr>Лист1</vt:lpstr>
      <vt:lpstr>Лист2</vt:lpstr>
      <vt:lpstr>ВДЦ (развернутая) (2)</vt:lpstr>
      <vt:lpstr>ВДЦ!Область_печати</vt:lpstr>
    </vt:vector>
  </TitlesOfParts>
  <Manager/>
  <Company>Pik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sharova</dc:creator>
  <cp:keywords/>
  <dc:description/>
  <cp:lastModifiedBy>Мария Лейс</cp:lastModifiedBy>
  <cp:lastPrinted>2024-10-16T11:48:23Z</cp:lastPrinted>
  <dcterms:created xsi:type="dcterms:W3CDTF">2008-07-01T11:09:43Z</dcterms:created>
  <dcterms:modified xsi:type="dcterms:W3CDTF">2026-09-11T04:24:18Z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Pik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