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mc:AlternateContent xmlns:mc="http://schemas.openxmlformats.org/markup-compatibility/2006">
    <mc:Choice Requires="x15">
      <x15ac:absPath xmlns:x15ac="http://schemas.microsoft.com/office/spreadsheetml/2010/11/ac" url="C:\Users\a.sekachev\Desktop\Христолюбов Дмитрий\Циолковского\"/>
    </mc:Choice>
  </mc:AlternateContent>
  <xr:revisionPtr revIDLastSave="0" documentId="8_{3B9F0C67-ADBD-4D30-B825-AB03B1E15E9C}" xr6:coauthVersionLast="47" xr6:coauthVersionMax="47" xr10:uidLastSave="{00000000-0000-0000-0000-000000000000}"/>
  <bookViews>
    <workbookView xWindow="-108" yWindow="-108" windowWidth="23256" windowHeight="12456" xr2:uid="{00000000-000D-0000-FFFF-FFFF00000000}"/>
  </bookViews>
  <sheets>
    <sheet name="ВДЦ" sheetId="3" r:id="rId1"/>
    <sheet name="Выгрузка" sheetId="2" r:id="rId2"/>
  </sheets>
  <definedNames>
    <definedName name="_xlnm._FilterDatabase" localSheetId="0" hidden="1">ВДЦ!$A$9:$N$593</definedName>
    <definedName name="_xlnm.Print_Area" localSheetId="0">ВДЦ!$A$1:$O$647</definedName>
  </definedNames>
  <calcPr calcId="191029"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H46" i="3" l="1"/>
  <c r="K46" i="3" s="1"/>
  <c r="N48" i="3"/>
  <c r="N47" i="3"/>
  <c r="N46" i="3"/>
  <c r="K47" i="3" l="1"/>
  <c r="H48" i="3"/>
  <c r="K48" i="3" s="1"/>
  <c r="H47" i="3"/>
  <c r="H578" i="3" l="1"/>
  <c r="H582" i="3" s="1"/>
  <c r="H583" i="3" s="1"/>
  <c r="K584" i="3"/>
  <c r="K583" i="3"/>
  <c r="K582" i="3"/>
  <c r="H577" i="3"/>
  <c r="H573" i="3"/>
  <c r="H555" i="3"/>
  <c r="H559" i="3" s="1"/>
  <c r="K561" i="3"/>
  <c r="K560" i="3"/>
  <c r="K559" i="3"/>
  <c r="H554" i="3"/>
  <c r="H550" i="3"/>
  <c r="H531" i="3"/>
  <c r="H527" i="3"/>
  <c r="H508" i="3"/>
  <c r="H504" i="3"/>
  <c r="H532" i="3"/>
  <c r="H536" i="3" s="1"/>
  <c r="H537" i="3" s="1"/>
  <c r="K538" i="3"/>
  <c r="K537" i="3"/>
  <c r="K536" i="3"/>
  <c r="H509" i="3"/>
  <c r="H513" i="3" s="1"/>
  <c r="L513" i="3" s="1"/>
  <c r="K515" i="3"/>
  <c r="K514" i="3"/>
  <c r="K513" i="3"/>
  <c r="H486" i="3"/>
  <c r="H490" i="3" s="1"/>
  <c r="L490" i="3" s="1"/>
  <c r="K492" i="3"/>
  <c r="K491" i="3"/>
  <c r="K490" i="3"/>
  <c r="H485" i="3"/>
  <c r="H481" i="3"/>
  <c r="H463" i="3"/>
  <c r="H467" i="3" s="1"/>
  <c r="H468" i="3" s="1"/>
  <c r="K469" i="3"/>
  <c r="K468" i="3"/>
  <c r="K467" i="3"/>
  <c r="H462" i="3"/>
  <c r="H458" i="3"/>
  <c r="H440" i="3"/>
  <c r="H444" i="3" s="1"/>
  <c r="L444" i="3" s="1"/>
  <c r="K446" i="3"/>
  <c r="K445" i="3"/>
  <c r="K444" i="3"/>
  <c r="H439" i="3"/>
  <c r="H435" i="3"/>
  <c r="H417" i="3"/>
  <c r="H421" i="3" s="1"/>
  <c r="M421" i="3" s="1"/>
  <c r="K423" i="3"/>
  <c r="K422" i="3"/>
  <c r="K421" i="3"/>
  <c r="H416" i="3"/>
  <c r="H412" i="3"/>
  <c r="L583" i="3" l="1"/>
  <c r="M583" i="3"/>
  <c r="L582" i="3"/>
  <c r="M582" i="3"/>
  <c r="H584" i="3"/>
  <c r="H560" i="3"/>
  <c r="M560" i="3" s="1"/>
  <c r="H561" i="3"/>
  <c r="M561" i="3" s="1"/>
  <c r="L559" i="3"/>
  <c r="M559" i="3"/>
  <c r="H512" i="3"/>
  <c r="L537" i="3"/>
  <c r="M537" i="3"/>
  <c r="L536" i="3"/>
  <c r="H538" i="3"/>
  <c r="M536" i="3"/>
  <c r="M513" i="3"/>
  <c r="N513" i="3" s="1"/>
  <c r="H515" i="3"/>
  <c r="H514" i="3"/>
  <c r="H492" i="3"/>
  <c r="M490" i="3"/>
  <c r="N490" i="3" s="1"/>
  <c r="H491" i="3"/>
  <c r="M468" i="3"/>
  <c r="L468" i="3"/>
  <c r="L467" i="3"/>
  <c r="H469" i="3"/>
  <c r="M467" i="3"/>
  <c r="M444" i="3"/>
  <c r="N444" i="3" s="1"/>
  <c r="H446" i="3"/>
  <c r="H445" i="3"/>
  <c r="H423" i="3"/>
  <c r="H422" i="3"/>
  <c r="L421" i="3"/>
  <c r="N421" i="3" s="1"/>
  <c r="N582" i="3" l="1"/>
  <c r="M584" i="3"/>
  <c r="L584" i="3"/>
  <c r="N584" i="3" s="1"/>
  <c r="N583" i="3"/>
  <c r="L561" i="3"/>
  <c r="N561" i="3" s="1"/>
  <c r="L560" i="3"/>
  <c r="N559" i="3"/>
  <c r="N560" i="3"/>
  <c r="N537" i="3"/>
  <c r="M538" i="3"/>
  <c r="L538" i="3"/>
  <c r="N536" i="3"/>
  <c r="M514" i="3"/>
  <c r="L514" i="3"/>
  <c r="M515" i="3"/>
  <c r="L515" i="3"/>
  <c r="M492" i="3"/>
  <c r="L492" i="3"/>
  <c r="M491" i="3"/>
  <c r="L491" i="3"/>
  <c r="N491" i="3" s="1"/>
  <c r="M469" i="3"/>
  <c r="L469" i="3"/>
  <c r="N467" i="3"/>
  <c r="N468" i="3"/>
  <c r="L445" i="3"/>
  <c r="M445" i="3"/>
  <c r="M446" i="3"/>
  <c r="L446" i="3"/>
  <c r="M422" i="3"/>
  <c r="L422" i="3"/>
  <c r="M423" i="3"/>
  <c r="L423" i="3"/>
  <c r="N515" i="3" l="1"/>
  <c r="N538" i="3"/>
  <c r="N422" i="3"/>
  <c r="N469" i="3"/>
  <c r="N514" i="3"/>
  <c r="N492" i="3"/>
  <c r="N446" i="3"/>
  <c r="N445" i="3"/>
  <c r="N423" i="3"/>
  <c r="H394" i="3" l="1"/>
  <c r="H398" i="3" s="1"/>
  <c r="K400" i="3"/>
  <c r="K399" i="3"/>
  <c r="K398" i="3"/>
  <c r="H393" i="3"/>
  <c r="H389" i="3"/>
  <c r="H371" i="3"/>
  <c r="H375" i="3" s="1"/>
  <c r="H376" i="3" s="1"/>
  <c r="K377" i="3"/>
  <c r="K376" i="3"/>
  <c r="K375" i="3"/>
  <c r="H370" i="3"/>
  <c r="H366" i="3"/>
  <c r="H348" i="3"/>
  <c r="H352" i="3" s="1"/>
  <c r="H353" i="3" s="1"/>
  <c r="K354" i="3"/>
  <c r="K353" i="3"/>
  <c r="K352" i="3"/>
  <c r="H347" i="3"/>
  <c r="H343" i="3"/>
  <c r="H325" i="3"/>
  <c r="H329" i="3" s="1"/>
  <c r="H330" i="3" s="1"/>
  <c r="K331" i="3"/>
  <c r="K330" i="3"/>
  <c r="K329" i="3"/>
  <c r="H324" i="3"/>
  <c r="H320" i="3"/>
  <c r="H302" i="3"/>
  <c r="H306" i="3" s="1"/>
  <c r="H308" i="3" s="1"/>
  <c r="K308" i="3"/>
  <c r="K307" i="3"/>
  <c r="K306" i="3"/>
  <c r="H301" i="3"/>
  <c r="H297" i="3"/>
  <c r="H279" i="3"/>
  <c r="H283" i="3" s="1"/>
  <c r="K285" i="3"/>
  <c r="K284" i="3"/>
  <c r="K283" i="3"/>
  <c r="H278" i="3"/>
  <c r="H274" i="3"/>
  <c r="H256" i="3"/>
  <c r="H260" i="3" s="1"/>
  <c r="H261" i="3" s="1"/>
  <c r="K262" i="3"/>
  <c r="K261" i="3"/>
  <c r="K260" i="3"/>
  <c r="H255" i="3"/>
  <c r="H251" i="3"/>
  <c r="H233" i="3"/>
  <c r="H237" i="3" s="1"/>
  <c r="H238" i="3" s="1"/>
  <c r="K239" i="3"/>
  <c r="K238" i="3"/>
  <c r="K237" i="3"/>
  <c r="H232" i="3"/>
  <c r="H228" i="3"/>
  <c r="H399" i="3" l="1"/>
  <c r="M399" i="3" s="1"/>
  <c r="H400" i="3"/>
  <c r="M400" i="3" s="1"/>
  <c r="L398" i="3"/>
  <c r="M398" i="3"/>
  <c r="M375" i="3"/>
  <c r="L376" i="3"/>
  <c r="M376" i="3"/>
  <c r="L375" i="3"/>
  <c r="H377" i="3"/>
  <c r="M353" i="3"/>
  <c r="L353" i="3"/>
  <c r="L352" i="3"/>
  <c r="H354" i="3"/>
  <c r="M352" i="3"/>
  <c r="M330" i="3"/>
  <c r="L330" i="3"/>
  <c r="L329" i="3"/>
  <c r="H331" i="3"/>
  <c r="M329" i="3"/>
  <c r="M308" i="3"/>
  <c r="L308" i="3"/>
  <c r="M306" i="3"/>
  <c r="L306" i="3"/>
  <c r="H307" i="3"/>
  <c r="H284" i="3"/>
  <c r="L284" i="3" s="1"/>
  <c r="M283" i="3"/>
  <c r="L283" i="3"/>
  <c r="H285" i="3"/>
  <c r="L261" i="3"/>
  <c r="M261" i="3"/>
  <c r="L260" i="3"/>
  <c r="H262" i="3"/>
  <c r="M260" i="3"/>
  <c r="H239" i="3"/>
  <c r="M239" i="3" s="1"/>
  <c r="L238" i="3"/>
  <c r="M238" i="3"/>
  <c r="L237" i="3"/>
  <c r="M237" i="3"/>
  <c r="H210" i="3"/>
  <c r="H214" i="3" s="1"/>
  <c r="H215" i="3" s="1"/>
  <c r="K216" i="3"/>
  <c r="K215" i="3"/>
  <c r="K214" i="3"/>
  <c r="H209" i="3"/>
  <c r="H205" i="3"/>
  <c r="H187" i="3"/>
  <c r="H191" i="3" s="1"/>
  <c r="H192" i="3" s="1"/>
  <c r="K193" i="3"/>
  <c r="K192" i="3"/>
  <c r="K191" i="3"/>
  <c r="H186" i="3"/>
  <c r="H182" i="3"/>
  <c r="H164" i="3"/>
  <c r="H167" i="3" s="1"/>
  <c r="H163" i="3"/>
  <c r="H159" i="3"/>
  <c r="K170" i="3"/>
  <c r="K169" i="3"/>
  <c r="K168" i="3"/>
  <c r="H141" i="3"/>
  <c r="H145" i="3" s="1"/>
  <c r="H146" i="3" s="1"/>
  <c r="K147" i="3"/>
  <c r="K146" i="3"/>
  <c r="K145" i="3"/>
  <c r="H140" i="3"/>
  <c r="H136" i="3"/>
  <c r="H122" i="3"/>
  <c r="H126" i="3" s="1"/>
  <c r="L126" i="3" s="1"/>
  <c r="K128" i="3"/>
  <c r="K127" i="3"/>
  <c r="K126" i="3"/>
  <c r="H121" i="3"/>
  <c r="H117" i="3"/>
  <c r="H57" i="3"/>
  <c r="H53" i="3"/>
  <c r="H15" i="3"/>
  <c r="H94" i="3"/>
  <c r="H98" i="3"/>
  <c r="H99" i="3"/>
  <c r="H103" i="3" s="1"/>
  <c r="L103" i="3" s="1"/>
  <c r="K105" i="3"/>
  <c r="K104" i="3"/>
  <c r="K103" i="3"/>
  <c r="L400" i="3" l="1"/>
  <c r="N400" i="3" s="1"/>
  <c r="L399" i="3"/>
  <c r="N399" i="3" s="1"/>
  <c r="N398" i="3"/>
  <c r="N375" i="3"/>
  <c r="N330" i="3"/>
  <c r="N376" i="3"/>
  <c r="M377" i="3"/>
  <c r="L377" i="3"/>
  <c r="M354" i="3"/>
  <c r="L354" i="3"/>
  <c r="N352" i="3"/>
  <c r="N353" i="3"/>
  <c r="M331" i="3"/>
  <c r="L331" i="3"/>
  <c r="N329" i="3"/>
  <c r="N306" i="3"/>
  <c r="N308" i="3"/>
  <c r="L307" i="3"/>
  <c r="M307" i="3"/>
  <c r="N283" i="3"/>
  <c r="M284" i="3"/>
  <c r="N284" i="3" s="1"/>
  <c r="M285" i="3"/>
  <c r="L285" i="3"/>
  <c r="N261" i="3"/>
  <c r="M262" i="3"/>
  <c r="L262" i="3"/>
  <c r="N260" i="3"/>
  <c r="L239" i="3"/>
  <c r="N239" i="3" s="1"/>
  <c r="N237" i="3"/>
  <c r="N238" i="3"/>
  <c r="H168" i="3"/>
  <c r="H169" i="3" s="1"/>
  <c r="L169" i="3" s="1"/>
  <c r="M215" i="3"/>
  <c r="L215" i="3"/>
  <c r="L214" i="3"/>
  <c r="H216" i="3"/>
  <c r="M214" i="3"/>
  <c r="L192" i="3"/>
  <c r="M192" i="3"/>
  <c r="L191" i="3"/>
  <c r="H193" i="3"/>
  <c r="M191" i="3"/>
  <c r="L146" i="3"/>
  <c r="M146" i="3"/>
  <c r="L145" i="3"/>
  <c r="H147" i="3"/>
  <c r="M145" i="3"/>
  <c r="H128" i="3"/>
  <c r="M126" i="3"/>
  <c r="N126" i="3" s="1"/>
  <c r="H127" i="3"/>
  <c r="H102" i="3"/>
  <c r="H105" i="3"/>
  <c r="M105" i="3" s="1"/>
  <c r="M103" i="3"/>
  <c r="N103" i="3" s="1"/>
  <c r="H104" i="3"/>
  <c r="N377" i="3" l="1"/>
  <c r="N354" i="3"/>
  <c r="N331" i="3"/>
  <c r="N307" i="3"/>
  <c r="N215" i="3"/>
  <c r="N285" i="3"/>
  <c r="M169" i="3"/>
  <c r="N169" i="3" s="1"/>
  <c r="N262" i="3"/>
  <c r="H170" i="3"/>
  <c r="M170" i="3" s="1"/>
  <c r="L168" i="3"/>
  <c r="M168" i="3"/>
  <c r="N214" i="3"/>
  <c r="M216" i="3"/>
  <c r="L216" i="3"/>
  <c r="M193" i="3"/>
  <c r="L193" i="3"/>
  <c r="N191" i="3"/>
  <c r="N192" i="3"/>
  <c r="N145" i="3"/>
  <c r="L147" i="3"/>
  <c r="M147" i="3"/>
  <c r="N146" i="3"/>
  <c r="L127" i="3"/>
  <c r="M127" i="3"/>
  <c r="M128" i="3"/>
  <c r="L128" i="3"/>
  <c r="L105" i="3"/>
  <c r="N105" i="3" s="1"/>
  <c r="M104" i="3"/>
  <c r="L104" i="3"/>
  <c r="N216" i="3" l="1"/>
  <c r="N193" i="3"/>
  <c r="N168" i="3"/>
  <c r="L170" i="3"/>
  <c r="N170" i="3" s="1"/>
  <c r="N147" i="3"/>
  <c r="N104" i="3"/>
  <c r="N128" i="3"/>
  <c r="N127" i="3"/>
  <c r="L577" i="3" l="1"/>
  <c r="K152" i="3"/>
  <c r="M152" i="3"/>
  <c r="M110" i="3"/>
  <c r="L110" i="3"/>
  <c r="K110" i="3"/>
  <c r="M129" i="3"/>
  <c r="K129" i="3"/>
  <c r="L129" i="3"/>
  <c r="M573" i="3"/>
  <c r="M554" i="3"/>
  <c r="M550" i="3"/>
  <c r="L531" i="3"/>
  <c r="M527" i="3"/>
  <c r="L508" i="3"/>
  <c r="M504" i="3"/>
  <c r="L485" i="3"/>
  <c r="M481" i="3"/>
  <c r="M458" i="3"/>
  <c r="L439" i="3"/>
  <c r="M435" i="3"/>
  <c r="M416" i="3"/>
  <c r="L412" i="3"/>
  <c r="L393" i="3"/>
  <c r="M389" i="3"/>
  <c r="L370" i="3"/>
  <c r="M366" i="3"/>
  <c r="L347" i="3"/>
  <c r="M343" i="3"/>
  <c r="M324" i="3"/>
  <c r="M320" i="3"/>
  <c r="L301" i="3"/>
  <c r="M297" i="3"/>
  <c r="M274" i="3"/>
  <c r="M251" i="3"/>
  <c r="M232" i="3"/>
  <c r="M228" i="3"/>
  <c r="L205" i="3"/>
  <c r="M182" i="3"/>
  <c r="M163" i="3"/>
  <c r="L159" i="3"/>
  <c r="H58" i="3"/>
  <c r="H61" i="3" s="1"/>
  <c r="H13" i="3"/>
  <c r="H62" i="3"/>
  <c r="H65" i="3" s="1"/>
  <c r="M89" i="3"/>
  <c r="L89" i="3"/>
  <c r="K89" i="3"/>
  <c r="M88" i="3"/>
  <c r="L88" i="3"/>
  <c r="K88" i="3"/>
  <c r="M87" i="3"/>
  <c r="L87" i="3"/>
  <c r="K87" i="3"/>
  <c r="M86" i="3"/>
  <c r="L86" i="3"/>
  <c r="K86" i="3"/>
  <c r="M85" i="3"/>
  <c r="L85" i="3"/>
  <c r="K85" i="3"/>
  <c r="M84" i="3"/>
  <c r="L84" i="3"/>
  <c r="K84" i="3"/>
  <c r="M83" i="3"/>
  <c r="L83" i="3"/>
  <c r="K83" i="3"/>
  <c r="M82" i="3"/>
  <c r="L82" i="3"/>
  <c r="K82" i="3"/>
  <c r="M81" i="3"/>
  <c r="L81" i="3"/>
  <c r="K81" i="3"/>
  <c r="M80" i="3"/>
  <c r="L80" i="3"/>
  <c r="K80" i="3"/>
  <c r="M79" i="3"/>
  <c r="L79" i="3"/>
  <c r="K79" i="3"/>
  <c r="M78" i="3"/>
  <c r="L78" i="3"/>
  <c r="K78" i="3"/>
  <c r="M77" i="3"/>
  <c r="L77" i="3"/>
  <c r="K77" i="3"/>
  <c r="M76" i="3"/>
  <c r="L76" i="3"/>
  <c r="K76" i="3"/>
  <c r="M75" i="3"/>
  <c r="L75" i="3"/>
  <c r="K75" i="3"/>
  <c r="M74" i="3"/>
  <c r="L74" i="3"/>
  <c r="K74" i="3"/>
  <c r="M73" i="3"/>
  <c r="L73" i="3"/>
  <c r="K73" i="3"/>
  <c r="M72" i="3"/>
  <c r="L72" i="3"/>
  <c r="K72" i="3"/>
  <c r="M71" i="3"/>
  <c r="L71" i="3"/>
  <c r="K71" i="3"/>
  <c r="M45" i="3"/>
  <c r="L45" i="3"/>
  <c r="K45" i="3"/>
  <c r="M44" i="3"/>
  <c r="L44" i="3"/>
  <c r="K44" i="3"/>
  <c r="M43" i="3"/>
  <c r="L43" i="3"/>
  <c r="K43" i="3"/>
  <c r="M42" i="3"/>
  <c r="L42" i="3"/>
  <c r="K42" i="3"/>
  <c r="M41" i="3"/>
  <c r="L41" i="3"/>
  <c r="K41" i="3"/>
  <c r="M40" i="3"/>
  <c r="L40" i="3"/>
  <c r="K40" i="3"/>
  <c r="M39" i="3"/>
  <c r="L39" i="3"/>
  <c r="K39" i="3"/>
  <c r="M38" i="3"/>
  <c r="L38" i="3"/>
  <c r="K38" i="3"/>
  <c r="M37" i="3"/>
  <c r="L37" i="3"/>
  <c r="K37" i="3"/>
  <c r="M36" i="3"/>
  <c r="L36" i="3"/>
  <c r="K36" i="3"/>
  <c r="M35" i="3"/>
  <c r="L35" i="3"/>
  <c r="K35" i="3"/>
  <c r="M34" i="3"/>
  <c r="L34" i="3"/>
  <c r="K34" i="3"/>
  <c r="M33" i="3"/>
  <c r="L33" i="3"/>
  <c r="K33" i="3"/>
  <c r="M32" i="3"/>
  <c r="L32" i="3"/>
  <c r="K32" i="3"/>
  <c r="M31" i="3"/>
  <c r="L31" i="3"/>
  <c r="K31" i="3"/>
  <c r="M30" i="3"/>
  <c r="L30" i="3"/>
  <c r="K30" i="3"/>
  <c r="M29" i="3"/>
  <c r="L29" i="3"/>
  <c r="K29" i="3"/>
  <c r="M28" i="3"/>
  <c r="L28" i="3"/>
  <c r="K28" i="3"/>
  <c r="M27" i="3"/>
  <c r="L27" i="3"/>
  <c r="K27" i="3"/>
  <c r="M26" i="3"/>
  <c r="L26" i="3"/>
  <c r="K26" i="3"/>
  <c r="M25" i="3"/>
  <c r="L25" i="3"/>
  <c r="K25" i="3"/>
  <c r="M24" i="3"/>
  <c r="L24" i="3"/>
  <c r="K24" i="3"/>
  <c r="H20" i="3"/>
  <c r="H23" i="3" s="1"/>
  <c r="H585" i="3"/>
  <c r="H581" i="3"/>
  <c r="M591" i="3"/>
  <c r="L591" i="3"/>
  <c r="K591" i="3"/>
  <c r="M590" i="3"/>
  <c r="L590" i="3"/>
  <c r="K590" i="3"/>
  <c r="M589" i="3"/>
  <c r="L589" i="3"/>
  <c r="K589" i="3"/>
  <c r="K588" i="3"/>
  <c r="K587" i="3"/>
  <c r="K586" i="3"/>
  <c r="K585" i="3"/>
  <c r="K581" i="3"/>
  <c r="K580" i="3"/>
  <c r="K579" i="3"/>
  <c r="K578" i="3"/>
  <c r="K577" i="3"/>
  <c r="K576" i="3"/>
  <c r="H576" i="3"/>
  <c r="M576" i="3" s="1"/>
  <c r="K575" i="3"/>
  <c r="H575" i="3"/>
  <c r="L575" i="3" s="1"/>
  <c r="M574" i="3"/>
  <c r="L574" i="3"/>
  <c r="K574" i="3"/>
  <c r="K573" i="3"/>
  <c r="K572" i="3"/>
  <c r="H572" i="3"/>
  <c r="L572" i="3" s="1"/>
  <c r="K571" i="3"/>
  <c r="H571" i="3"/>
  <c r="M571" i="3" s="1"/>
  <c r="M570" i="3"/>
  <c r="L570" i="3"/>
  <c r="K570" i="3"/>
  <c r="M568" i="3"/>
  <c r="L568" i="3"/>
  <c r="K568" i="3"/>
  <c r="M567" i="3"/>
  <c r="L567" i="3"/>
  <c r="K567" i="3"/>
  <c r="M566" i="3"/>
  <c r="L566" i="3"/>
  <c r="K566" i="3"/>
  <c r="K565" i="3"/>
  <c r="K564" i="3"/>
  <c r="K563" i="3"/>
  <c r="K562" i="3"/>
  <c r="H562" i="3"/>
  <c r="K558" i="3"/>
  <c r="K557" i="3"/>
  <c r="K556" i="3"/>
  <c r="K555" i="3"/>
  <c r="H558" i="3"/>
  <c r="K554" i="3"/>
  <c r="K553" i="3"/>
  <c r="H553" i="3"/>
  <c r="M553" i="3" s="1"/>
  <c r="K552" i="3"/>
  <c r="H552" i="3"/>
  <c r="L552" i="3" s="1"/>
  <c r="M551" i="3"/>
  <c r="L551" i="3"/>
  <c r="K551" i="3"/>
  <c r="K550" i="3"/>
  <c r="K549" i="3"/>
  <c r="H549" i="3"/>
  <c r="M549" i="3" s="1"/>
  <c r="K548" i="3"/>
  <c r="H548" i="3"/>
  <c r="M548" i="3" s="1"/>
  <c r="M547" i="3"/>
  <c r="L547" i="3"/>
  <c r="K547" i="3"/>
  <c r="H539" i="3"/>
  <c r="M545" i="3"/>
  <c r="L545" i="3"/>
  <c r="K545" i="3"/>
  <c r="M544" i="3"/>
  <c r="L544" i="3"/>
  <c r="K544" i="3"/>
  <c r="M543" i="3"/>
  <c r="L543" i="3"/>
  <c r="K543" i="3"/>
  <c r="K542" i="3"/>
  <c r="K541" i="3"/>
  <c r="K540" i="3"/>
  <c r="K539" i="3"/>
  <c r="K535" i="3"/>
  <c r="K534" i="3"/>
  <c r="K533" i="3"/>
  <c r="K532" i="3"/>
  <c r="H535" i="3"/>
  <c r="K531" i="3"/>
  <c r="K530" i="3"/>
  <c r="H530" i="3"/>
  <c r="M530" i="3" s="1"/>
  <c r="K529" i="3"/>
  <c r="H529" i="3"/>
  <c r="L529" i="3" s="1"/>
  <c r="M528" i="3"/>
  <c r="L528" i="3"/>
  <c r="K528" i="3"/>
  <c r="K527" i="3"/>
  <c r="K526" i="3"/>
  <c r="H526" i="3"/>
  <c r="M526" i="3" s="1"/>
  <c r="K525" i="3"/>
  <c r="H525" i="3"/>
  <c r="M525" i="3" s="1"/>
  <c r="M524" i="3"/>
  <c r="L524" i="3"/>
  <c r="K524" i="3"/>
  <c r="H516" i="3"/>
  <c r="M522" i="3"/>
  <c r="L522" i="3"/>
  <c r="K522" i="3"/>
  <c r="M521" i="3"/>
  <c r="L521" i="3"/>
  <c r="K521" i="3"/>
  <c r="M520" i="3"/>
  <c r="L520" i="3"/>
  <c r="K520" i="3"/>
  <c r="K519" i="3"/>
  <c r="K518" i="3"/>
  <c r="K517" i="3"/>
  <c r="K516" i="3"/>
  <c r="K512" i="3"/>
  <c r="K511" i="3"/>
  <c r="K510" i="3"/>
  <c r="K509" i="3"/>
  <c r="K508" i="3"/>
  <c r="K507" i="3"/>
  <c r="H507" i="3"/>
  <c r="M507" i="3" s="1"/>
  <c r="K506" i="3"/>
  <c r="H506" i="3"/>
  <c r="L506" i="3" s="1"/>
  <c r="M505" i="3"/>
  <c r="L505" i="3"/>
  <c r="K505" i="3"/>
  <c r="K504" i="3"/>
  <c r="K503" i="3"/>
  <c r="H503" i="3"/>
  <c r="L503" i="3" s="1"/>
  <c r="K502" i="3"/>
  <c r="H502" i="3"/>
  <c r="M502" i="3" s="1"/>
  <c r="M501" i="3"/>
  <c r="L501" i="3"/>
  <c r="K501" i="3"/>
  <c r="H493" i="3"/>
  <c r="M499" i="3"/>
  <c r="L499" i="3"/>
  <c r="K499" i="3"/>
  <c r="M498" i="3"/>
  <c r="L498" i="3"/>
  <c r="K498" i="3"/>
  <c r="M497" i="3"/>
  <c r="L497" i="3"/>
  <c r="K497" i="3"/>
  <c r="K496" i="3"/>
  <c r="K495" i="3"/>
  <c r="K494" i="3"/>
  <c r="K493" i="3"/>
  <c r="K489" i="3"/>
  <c r="K488" i="3"/>
  <c r="K487" i="3"/>
  <c r="K486" i="3"/>
  <c r="H489" i="3"/>
  <c r="K485" i="3"/>
  <c r="K484" i="3"/>
  <c r="H484" i="3"/>
  <c r="M484" i="3" s="1"/>
  <c r="K483" i="3"/>
  <c r="H483" i="3"/>
  <c r="L483" i="3" s="1"/>
  <c r="M482" i="3"/>
  <c r="L482" i="3"/>
  <c r="K482" i="3"/>
  <c r="K481" i="3"/>
  <c r="K480" i="3"/>
  <c r="H480" i="3"/>
  <c r="L480" i="3" s="1"/>
  <c r="K479" i="3"/>
  <c r="H479" i="3"/>
  <c r="M479" i="3" s="1"/>
  <c r="M478" i="3"/>
  <c r="L478" i="3"/>
  <c r="K478" i="3"/>
  <c r="H470" i="3"/>
  <c r="M476" i="3"/>
  <c r="L476" i="3"/>
  <c r="K476" i="3"/>
  <c r="M475" i="3"/>
  <c r="L475" i="3"/>
  <c r="K475" i="3"/>
  <c r="M474" i="3"/>
  <c r="L474" i="3"/>
  <c r="K474" i="3"/>
  <c r="K473" i="3"/>
  <c r="K472" i="3"/>
  <c r="K471" i="3"/>
  <c r="K470" i="3"/>
  <c r="K466" i="3"/>
  <c r="K465" i="3"/>
  <c r="K464" i="3"/>
  <c r="K463" i="3"/>
  <c r="H466" i="3"/>
  <c r="K462" i="3"/>
  <c r="L462" i="3"/>
  <c r="K461" i="3"/>
  <c r="H461" i="3"/>
  <c r="L461" i="3" s="1"/>
  <c r="K460" i="3"/>
  <c r="H460" i="3"/>
  <c r="L460" i="3" s="1"/>
  <c r="M459" i="3"/>
  <c r="L459" i="3"/>
  <c r="K459" i="3"/>
  <c r="K458" i="3"/>
  <c r="K457" i="3"/>
  <c r="H457" i="3"/>
  <c r="L457" i="3" s="1"/>
  <c r="K456" i="3"/>
  <c r="H456" i="3"/>
  <c r="L456" i="3" s="1"/>
  <c r="M455" i="3"/>
  <c r="L455" i="3"/>
  <c r="K455" i="3"/>
  <c r="H447" i="3"/>
  <c r="H424" i="3"/>
  <c r="M453" i="3"/>
  <c r="L453" i="3"/>
  <c r="K453" i="3"/>
  <c r="M452" i="3"/>
  <c r="L452" i="3"/>
  <c r="K452" i="3"/>
  <c r="M451" i="3"/>
  <c r="L451" i="3"/>
  <c r="K451" i="3"/>
  <c r="K450" i="3"/>
  <c r="K449" i="3"/>
  <c r="K448" i="3"/>
  <c r="K447" i="3"/>
  <c r="K443" i="3"/>
  <c r="K442" i="3"/>
  <c r="K441" i="3"/>
  <c r="K440" i="3"/>
  <c r="H443" i="3"/>
  <c r="K439" i="3"/>
  <c r="K438" i="3"/>
  <c r="H438" i="3"/>
  <c r="M438" i="3" s="1"/>
  <c r="K437" i="3"/>
  <c r="H437" i="3"/>
  <c r="M437" i="3" s="1"/>
  <c r="M436" i="3"/>
  <c r="L436" i="3"/>
  <c r="K436" i="3"/>
  <c r="K435" i="3"/>
  <c r="K434" i="3"/>
  <c r="H434" i="3"/>
  <c r="L434" i="3" s="1"/>
  <c r="K433" i="3"/>
  <c r="H433" i="3"/>
  <c r="M433" i="3" s="1"/>
  <c r="M432" i="3"/>
  <c r="L432" i="3"/>
  <c r="K432" i="3"/>
  <c r="M430" i="3"/>
  <c r="L430" i="3"/>
  <c r="K430" i="3"/>
  <c r="M429" i="3"/>
  <c r="L429" i="3"/>
  <c r="K429" i="3"/>
  <c r="M428" i="3"/>
  <c r="L428" i="3"/>
  <c r="K428" i="3"/>
  <c r="K427" i="3"/>
  <c r="K426" i="3"/>
  <c r="K425" i="3"/>
  <c r="K424" i="3"/>
  <c r="K420" i="3"/>
  <c r="K419" i="3"/>
  <c r="K418" i="3"/>
  <c r="K417" i="3"/>
  <c r="K416" i="3"/>
  <c r="K415" i="3"/>
  <c r="H415" i="3"/>
  <c r="M415" i="3" s="1"/>
  <c r="K414" i="3"/>
  <c r="H414" i="3"/>
  <c r="M414" i="3" s="1"/>
  <c r="M413" i="3"/>
  <c r="L413" i="3"/>
  <c r="K413" i="3"/>
  <c r="K412" i="3"/>
  <c r="K411" i="3"/>
  <c r="H411" i="3"/>
  <c r="M411" i="3" s="1"/>
  <c r="K410" i="3"/>
  <c r="H410" i="3"/>
  <c r="M410" i="3" s="1"/>
  <c r="M409" i="3"/>
  <c r="L409" i="3"/>
  <c r="K409" i="3"/>
  <c r="H401" i="3"/>
  <c r="M407" i="3"/>
  <c r="L407" i="3"/>
  <c r="K407" i="3"/>
  <c r="M406" i="3"/>
  <c r="L406" i="3"/>
  <c r="K406" i="3"/>
  <c r="M405" i="3"/>
  <c r="L405" i="3"/>
  <c r="K405" i="3"/>
  <c r="K404" i="3"/>
  <c r="K403" i="3"/>
  <c r="K402" i="3"/>
  <c r="K401" i="3"/>
  <c r="K397" i="3"/>
  <c r="K396" i="3"/>
  <c r="K395" i="3"/>
  <c r="K394" i="3"/>
  <c r="H397" i="3"/>
  <c r="K393" i="3"/>
  <c r="K392" i="3"/>
  <c r="H392" i="3"/>
  <c r="M392" i="3" s="1"/>
  <c r="K391" i="3"/>
  <c r="H391" i="3"/>
  <c r="L391" i="3" s="1"/>
  <c r="M390" i="3"/>
  <c r="L390" i="3"/>
  <c r="K390" i="3"/>
  <c r="K389" i="3"/>
  <c r="K388" i="3"/>
  <c r="H388" i="3"/>
  <c r="M388" i="3" s="1"/>
  <c r="K387" i="3"/>
  <c r="H387" i="3"/>
  <c r="M387" i="3" s="1"/>
  <c r="M386" i="3"/>
  <c r="L386" i="3"/>
  <c r="K386" i="3"/>
  <c r="H378" i="3"/>
  <c r="M384" i="3"/>
  <c r="L384" i="3"/>
  <c r="K384" i="3"/>
  <c r="M383" i="3"/>
  <c r="L383" i="3"/>
  <c r="K383" i="3"/>
  <c r="M382" i="3"/>
  <c r="L382" i="3"/>
  <c r="K382" i="3"/>
  <c r="K381" i="3"/>
  <c r="K380" i="3"/>
  <c r="K379" i="3"/>
  <c r="K378" i="3"/>
  <c r="K374" i="3"/>
  <c r="K373" i="3"/>
  <c r="K372" i="3"/>
  <c r="K371" i="3"/>
  <c r="H374" i="3"/>
  <c r="K370" i="3"/>
  <c r="K369" i="3"/>
  <c r="H369" i="3"/>
  <c r="M369" i="3" s="1"/>
  <c r="K368" i="3"/>
  <c r="H368" i="3"/>
  <c r="M368" i="3" s="1"/>
  <c r="M367" i="3"/>
  <c r="L367" i="3"/>
  <c r="K367" i="3"/>
  <c r="K366" i="3"/>
  <c r="K365" i="3"/>
  <c r="H365" i="3"/>
  <c r="L365" i="3" s="1"/>
  <c r="K364" i="3"/>
  <c r="H364" i="3"/>
  <c r="M364" i="3" s="1"/>
  <c r="M363" i="3"/>
  <c r="L363" i="3"/>
  <c r="K363" i="3"/>
  <c r="H355" i="3"/>
  <c r="M361" i="3"/>
  <c r="L361" i="3"/>
  <c r="K361" i="3"/>
  <c r="M360" i="3"/>
  <c r="L360" i="3"/>
  <c r="K360" i="3"/>
  <c r="M359" i="3"/>
  <c r="L359" i="3"/>
  <c r="K359" i="3"/>
  <c r="K358" i="3"/>
  <c r="K357" i="3"/>
  <c r="K356" i="3"/>
  <c r="K355" i="3"/>
  <c r="K351" i="3"/>
  <c r="K350" i="3"/>
  <c r="K349" i="3"/>
  <c r="K348" i="3"/>
  <c r="H351" i="3"/>
  <c r="K347" i="3"/>
  <c r="K346" i="3"/>
  <c r="H346" i="3"/>
  <c r="M346" i="3" s="1"/>
  <c r="K345" i="3"/>
  <c r="H345" i="3"/>
  <c r="L345" i="3" s="1"/>
  <c r="M344" i="3"/>
  <c r="L344" i="3"/>
  <c r="K344" i="3"/>
  <c r="K343" i="3"/>
  <c r="K342" i="3"/>
  <c r="H342" i="3"/>
  <c r="M342" i="3" s="1"/>
  <c r="K341" i="3"/>
  <c r="H341" i="3"/>
  <c r="M341" i="3" s="1"/>
  <c r="M340" i="3"/>
  <c r="L340" i="3"/>
  <c r="K340" i="3"/>
  <c r="H309" i="3"/>
  <c r="H332" i="3"/>
  <c r="H335" i="3" s="1"/>
  <c r="M338" i="3"/>
  <c r="L338" i="3"/>
  <c r="K338" i="3"/>
  <c r="M337" i="3"/>
  <c r="L337" i="3"/>
  <c r="K337" i="3"/>
  <c r="M336" i="3"/>
  <c r="L336" i="3"/>
  <c r="K336" i="3"/>
  <c r="K335" i="3"/>
  <c r="K334" i="3"/>
  <c r="K333" i="3"/>
  <c r="K332" i="3"/>
  <c r="K328" i="3"/>
  <c r="K327" i="3"/>
  <c r="K326" i="3"/>
  <c r="K325" i="3"/>
  <c r="K324" i="3"/>
  <c r="K323" i="3"/>
  <c r="H323" i="3"/>
  <c r="M323" i="3" s="1"/>
  <c r="K322" i="3"/>
  <c r="H322" i="3"/>
  <c r="L322" i="3" s="1"/>
  <c r="M321" i="3"/>
  <c r="L321" i="3"/>
  <c r="K321" i="3"/>
  <c r="K320" i="3"/>
  <c r="K319" i="3"/>
  <c r="H319" i="3"/>
  <c r="L319" i="3" s="1"/>
  <c r="K318" i="3"/>
  <c r="H318" i="3"/>
  <c r="M318" i="3" s="1"/>
  <c r="M317" i="3"/>
  <c r="L317" i="3"/>
  <c r="K317" i="3"/>
  <c r="M315" i="3"/>
  <c r="L315" i="3"/>
  <c r="K315" i="3"/>
  <c r="M314" i="3"/>
  <c r="L314" i="3"/>
  <c r="K314" i="3"/>
  <c r="M313" i="3"/>
  <c r="L313" i="3"/>
  <c r="K313" i="3"/>
  <c r="K312" i="3"/>
  <c r="K311" i="3"/>
  <c r="K310" i="3"/>
  <c r="K309" i="3"/>
  <c r="K305" i="3"/>
  <c r="K304" i="3"/>
  <c r="K303" i="3"/>
  <c r="K302" i="3"/>
  <c r="H305" i="3"/>
  <c r="K301" i="3"/>
  <c r="K300" i="3"/>
  <c r="H300" i="3"/>
  <c r="M300" i="3" s="1"/>
  <c r="K299" i="3"/>
  <c r="H299" i="3"/>
  <c r="L299" i="3" s="1"/>
  <c r="M298" i="3"/>
  <c r="L298" i="3"/>
  <c r="K298" i="3"/>
  <c r="K297" i="3"/>
  <c r="K296" i="3"/>
  <c r="H296" i="3"/>
  <c r="L296" i="3" s="1"/>
  <c r="K295" i="3"/>
  <c r="H295" i="3"/>
  <c r="M295" i="3" s="1"/>
  <c r="M294" i="3"/>
  <c r="L294" i="3"/>
  <c r="K294" i="3"/>
  <c r="H286" i="3"/>
  <c r="M292" i="3"/>
  <c r="L292" i="3"/>
  <c r="K292" i="3"/>
  <c r="M291" i="3"/>
  <c r="L291" i="3"/>
  <c r="K291" i="3"/>
  <c r="M290" i="3"/>
  <c r="L290" i="3"/>
  <c r="K290" i="3"/>
  <c r="K289" i="3"/>
  <c r="K288" i="3"/>
  <c r="K287" i="3"/>
  <c r="K286" i="3"/>
  <c r="K282" i="3"/>
  <c r="K281" i="3"/>
  <c r="K280" i="3"/>
  <c r="K279" i="3"/>
  <c r="H282" i="3"/>
  <c r="K278" i="3"/>
  <c r="L278" i="3"/>
  <c r="K277" i="3"/>
  <c r="H277" i="3"/>
  <c r="M277" i="3" s="1"/>
  <c r="K276" i="3"/>
  <c r="H276" i="3"/>
  <c r="L276" i="3" s="1"/>
  <c r="M275" i="3"/>
  <c r="L275" i="3"/>
  <c r="K275" i="3"/>
  <c r="K274" i="3"/>
  <c r="K273" i="3"/>
  <c r="H273" i="3"/>
  <c r="L273" i="3" s="1"/>
  <c r="K272" i="3"/>
  <c r="H272" i="3"/>
  <c r="M272" i="3" s="1"/>
  <c r="M271" i="3"/>
  <c r="L271" i="3"/>
  <c r="K271" i="3"/>
  <c r="H263" i="3"/>
  <c r="H266" i="3" s="1"/>
  <c r="M269" i="3"/>
  <c r="L269" i="3"/>
  <c r="K269" i="3"/>
  <c r="M268" i="3"/>
  <c r="L268" i="3"/>
  <c r="K268" i="3"/>
  <c r="M267" i="3"/>
  <c r="L267" i="3"/>
  <c r="K267" i="3"/>
  <c r="K266" i="3"/>
  <c r="K265" i="3"/>
  <c r="K264" i="3"/>
  <c r="K263" i="3"/>
  <c r="K259" i="3"/>
  <c r="K258" i="3"/>
  <c r="K257" i="3"/>
  <c r="K256" i="3"/>
  <c r="K255" i="3"/>
  <c r="M255" i="3"/>
  <c r="K254" i="3"/>
  <c r="H254" i="3"/>
  <c r="M254" i="3" s="1"/>
  <c r="K253" i="3"/>
  <c r="H253" i="3"/>
  <c r="L253" i="3" s="1"/>
  <c r="M252" i="3"/>
  <c r="L252" i="3"/>
  <c r="K252" i="3"/>
  <c r="K251" i="3"/>
  <c r="K250" i="3"/>
  <c r="H250" i="3"/>
  <c r="M250" i="3" s="1"/>
  <c r="K249" i="3"/>
  <c r="H249" i="3"/>
  <c r="M249" i="3" s="1"/>
  <c r="M248" i="3"/>
  <c r="L248" i="3"/>
  <c r="K248" i="3"/>
  <c r="H240" i="3"/>
  <c r="M246" i="3"/>
  <c r="L246" i="3"/>
  <c r="K246" i="3"/>
  <c r="M245" i="3"/>
  <c r="L245" i="3"/>
  <c r="K245" i="3"/>
  <c r="M244" i="3"/>
  <c r="L244" i="3"/>
  <c r="K244" i="3"/>
  <c r="K243" i="3"/>
  <c r="K242" i="3"/>
  <c r="K241" i="3"/>
  <c r="K240" i="3"/>
  <c r="K236" i="3"/>
  <c r="K235" i="3"/>
  <c r="K234" i="3"/>
  <c r="K233" i="3"/>
  <c r="K232" i="3"/>
  <c r="K231" i="3"/>
  <c r="H231" i="3"/>
  <c r="M231" i="3" s="1"/>
  <c r="K230" i="3"/>
  <c r="H230" i="3"/>
  <c r="M230" i="3" s="1"/>
  <c r="M229" i="3"/>
  <c r="L229" i="3"/>
  <c r="K229" i="3"/>
  <c r="K228" i="3"/>
  <c r="K227" i="3"/>
  <c r="H227" i="3"/>
  <c r="L227" i="3" s="1"/>
  <c r="K226" i="3"/>
  <c r="H226" i="3"/>
  <c r="M226" i="3" s="1"/>
  <c r="M225" i="3"/>
  <c r="L225" i="3"/>
  <c r="K225" i="3"/>
  <c r="H217" i="3"/>
  <c r="M223" i="3"/>
  <c r="L223" i="3"/>
  <c r="K223" i="3"/>
  <c r="M222" i="3"/>
  <c r="L222" i="3"/>
  <c r="K222" i="3"/>
  <c r="K221" i="3"/>
  <c r="L221" i="3"/>
  <c r="K220" i="3"/>
  <c r="K219" i="3"/>
  <c r="K218" i="3"/>
  <c r="K217" i="3"/>
  <c r="K213" i="3"/>
  <c r="K212" i="3"/>
  <c r="K211" i="3"/>
  <c r="K210" i="3"/>
  <c r="K209" i="3"/>
  <c r="M209" i="3"/>
  <c r="K208" i="3"/>
  <c r="H208" i="3"/>
  <c r="M208" i="3" s="1"/>
  <c r="K207" i="3"/>
  <c r="H207" i="3"/>
  <c r="M207" i="3" s="1"/>
  <c r="M206" i="3"/>
  <c r="L206" i="3"/>
  <c r="K206" i="3"/>
  <c r="K205" i="3"/>
  <c r="K204" i="3"/>
  <c r="H204" i="3"/>
  <c r="L204" i="3" s="1"/>
  <c r="K203" i="3"/>
  <c r="H203" i="3"/>
  <c r="M203" i="3" s="1"/>
  <c r="M202" i="3"/>
  <c r="L202" i="3"/>
  <c r="K202" i="3"/>
  <c r="H194" i="3"/>
  <c r="M200" i="3"/>
  <c r="L200" i="3"/>
  <c r="K200" i="3"/>
  <c r="M199" i="3"/>
  <c r="L199" i="3"/>
  <c r="K199" i="3"/>
  <c r="K198" i="3"/>
  <c r="L198" i="3"/>
  <c r="K197" i="3"/>
  <c r="K196" i="3"/>
  <c r="K195" i="3"/>
  <c r="K194" i="3"/>
  <c r="K190" i="3"/>
  <c r="K189" i="3"/>
  <c r="K188" i="3"/>
  <c r="K187" i="3"/>
  <c r="K186" i="3"/>
  <c r="M186" i="3"/>
  <c r="K185" i="3"/>
  <c r="H185" i="3"/>
  <c r="L185" i="3" s="1"/>
  <c r="K184" i="3"/>
  <c r="H184" i="3"/>
  <c r="M184" i="3" s="1"/>
  <c r="M183" i="3"/>
  <c r="L183" i="3"/>
  <c r="K183" i="3"/>
  <c r="K182" i="3"/>
  <c r="K181" i="3"/>
  <c r="H181" i="3"/>
  <c r="M181" i="3" s="1"/>
  <c r="K180" i="3"/>
  <c r="H180" i="3"/>
  <c r="L180" i="3" s="1"/>
  <c r="M179" i="3"/>
  <c r="L179" i="3"/>
  <c r="K179" i="3"/>
  <c r="H171" i="3"/>
  <c r="M177" i="3"/>
  <c r="L177" i="3"/>
  <c r="K177" i="3"/>
  <c r="M176" i="3"/>
  <c r="L176" i="3"/>
  <c r="K176" i="3"/>
  <c r="K175" i="3"/>
  <c r="M175" i="3"/>
  <c r="K174" i="3"/>
  <c r="K173" i="3"/>
  <c r="K172" i="3"/>
  <c r="K171" i="3"/>
  <c r="K167" i="3"/>
  <c r="K166" i="3"/>
  <c r="K165" i="3"/>
  <c r="K164" i="3"/>
  <c r="H166" i="3"/>
  <c r="K163" i="3"/>
  <c r="K162" i="3"/>
  <c r="H162" i="3"/>
  <c r="M162" i="3" s="1"/>
  <c r="K161" i="3"/>
  <c r="H161" i="3"/>
  <c r="M161" i="3" s="1"/>
  <c r="M160" i="3"/>
  <c r="L160" i="3"/>
  <c r="K160" i="3"/>
  <c r="K159" i="3"/>
  <c r="K158" i="3"/>
  <c r="H158" i="3"/>
  <c r="M158" i="3" s="1"/>
  <c r="K157" i="3"/>
  <c r="H157" i="3"/>
  <c r="M157" i="3" s="1"/>
  <c r="M156" i="3"/>
  <c r="L156" i="3"/>
  <c r="K156" i="3"/>
  <c r="H586" i="3" l="1"/>
  <c r="H588" i="3"/>
  <c r="L588" i="3" s="1"/>
  <c r="H541" i="3"/>
  <c r="M541" i="3" s="1"/>
  <c r="H542" i="3"/>
  <c r="H518" i="3"/>
  <c r="M518" i="3" s="1"/>
  <c r="H519" i="3"/>
  <c r="L519" i="3" s="1"/>
  <c r="H563" i="3"/>
  <c r="L563" i="3" s="1"/>
  <c r="H565" i="3"/>
  <c r="H494" i="3"/>
  <c r="L494" i="3" s="1"/>
  <c r="H496" i="3"/>
  <c r="L496" i="3" s="1"/>
  <c r="M470" i="3"/>
  <c r="H473" i="3"/>
  <c r="M473" i="3" s="1"/>
  <c r="H448" i="3"/>
  <c r="L448" i="3" s="1"/>
  <c r="H450" i="3"/>
  <c r="H425" i="3"/>
  <c r="M425" i="3" s="1"/>
  <c r="H427" i="3"/>
  <c r="M427" i="3" s="1"/>
  <c r="L417" i="3"/>
  <c r="H420" i="3"/>
  <c r="H402" i="3"/>
  <c r="H404" i="3"/>
  <c r="M378" i="3"/>
  <c r="H381" i="3"/>
  <c r="M381" i="3" s="1"/>
  <c r="H356" i="3"/>
  <c r="L356" i="3" s="1"/>
  <c r="H358" i="3"/>
  <c r="L358" i="3" s="1"/>
  <c r="L325" i="3"/>
  <c r="H328" i="3"/>
  <c r="H310" i="3"/>
  <c r="L310" i="3" s="1"/>
  <c r="H312" i="3"/>
  <c r="H287" i="3"/>
  <c r="M287" i="3" s="1"/>
  <c r="H289" i="3"/>
  <c r="H257" i="3"/>
  <c r="L257" i="3" s="1"/>
  <c r="H259" i="3"/>
  <c r="H234" i="3"/>
  <c r="L234" i="3" s="1"/>
  <c r="H236" i="3"/>
  <c r="M236" i="3" s="1"/>
  <c r="H241" i="3"/>
  <c r="M241" i="3" s="1"/>
  <c r="H243" i="3"/>
  <c r="L217" i="3"/>
  <c r="H220" i="3"/>
  <c r="M210" i="3"/>
  <c r="H213" i="3"/>
  <c r="M213" i="3" s="1"/>
  <c r="H189" i="3"/>
  <c r="L189" i="3" s="1"/>
  <c r="H190" i="3"/>
  <c r="L194" i="3"/>
  <c r="H197" i="3"/>
  <c r="L171" i="3"/>
  <c r="H174" i="3"/>
  <c r="H357" i="3"/>
  <c r="M357" i="3" s="1"/>
  <c r="H495" i="3"/>
  <c r="M495" i="3" s="1"/>
  <c r="N590" i="3"/>
  <c r="N72" i="3"/>
  <c r="N76" i="3"/>
  <c r="N78" i="3"/>
  <c r="N82" i="3"/>
  <c r="N84" i="3"/>
  <c r="N88" i="3"/>
  <c r="N77" i="3"/>
  <c r="N83" i="3"/>
  <c r="N89" i="3"/>
  <c r="N129" i="3"/>
  <c r="H403" i="3"/>
  <c r="M403" i="3" s="1"/>
  <c r="H334" i="3"/>
  <c r="M334" i="3" s="1"/>
  <c r="N110" i="3"/>
  <c r="M167" i="3"/>
  <c r="L152" i="3"/>
  <c r="N152" i="3" s="1"/>
  <c r="N74" i="3"/>
  <c r="N80" i="3"/>
  <c r="N86" i="3"/>
  <c r="N71" i="3"/>
  <c r="N73" i="3"/>
  <c r="N75" i="3"/>
  <c r="N79" i="3"/>
  <c r="N81" i="3"/>
  <c r="N85" i="3"/>
  <c r="N87" i="3"/>
  <c r="N28" i="3"/>
  <c r="N34" i="3"/>
  <c r="N40" i="3"/>
  <c r="N31" i="3"/>
  <c r="N37" i="3"/>
  <c r="N43" i="3"/>
  <c r="N24" i="3"/>
  <c r="N26" i="3"/>
  <c r="N30" i="3"/>
  <c r="N32" i="3"/>
  <c r="N36" i="3"/>
  <c r="N38" i="3"/>
  <c r="N42" i="3"/>
  <c r="N44" i="3"/>
  <c r="N25" i="3"/>
  <c r="N27" i="3"/>
  <c r="N29" i="3"/>
  <c r="N33" i="3"/>
  <c r="N35" i="3"/>
  <c r="N39" i="3"/>
  <c r="N41" i="3"/>
  <c r="N45" i="3"/>
  <c r="N574" i="3"/>
  <c r="N589" i="3"/>
  <c r="L571" i="3"/>
  <c r="N571" i="3" s="1"/>
  <c r="M575" i="3"/>
  <c r="N575" i="3" s="1"/>
  <c r="M577" i="3"/>
  <c r="N577" i="3" s="1"/>
  <c r="L576" i="3"/>
  <c r="N576" i="3" s="1"/>
  <c r="L554" i="3"/>
  <c r="N554" i="3" s="1"/>
  <c r="L585" i="3"/>
  <c r="N520" i="3"/>
  <c r="H587" i="3"/>
  <c r="M587" i="3" s="1"/>
  <c r="L525" i="3"/>
  <c r="N525" i="3" s="1"/>
  <c r="N570" i="3"/>
  <c r="L502" i="3"/>
  <c r="N502" i="3" s="1"/>
  <c r="N591" i="3"/>
  <c r="L586" i="3"/>
  <c r="M586" i="3"/>
  <c r="M572" i="3"/>
  <c r="N572" i="3" s="1"/>
  <c r="M581" i="3"/>
  <c r="L581" i="3"/>
  <c r="H580" i="3"/>
  <c r="H579" i="3"/>
  <c r="M585" i="3"/>
  <c r="L573" i="3"/>
  <c r="N573" i="3" s="1"/>
  <c r="L578" i="3"/>
  <c r="M578" i="3"/>
  <c r="H517" i="3"/>
  <c r="L517" i="3" s="1"/>
  <c r="M531" i="3"/>
  <c r="N531" i="3" s="1"/>
  <c r="N551" i="3"/>
  <c r="H534" i="3"/>
  <c r="L534" i="3" s="1"/>
  <c r="M460" i="3"/>
  <c r="N460" i="3" s="1"/>
  <c r="N501" i="3"/>
  <c r="N521" i="3"/>
  <c r="N524" i="3"/>
  <c r="N498" i="3"/>
  <c r="M529" i="3"/>
  <c r="N529" i="3" s="1"/>
  <c r="L550" i="3"/>
  <c r="N550" i="3" s="1"/>
  <c r="M552" i="3"/>
  <c r="N552" i="3" s="1"/>
  <c r="L526" i="3"/>
  <c r="N526" i="3" s="1"/>
  <c r="L530" i="3"/>
  <c r="N530" i="3" s="1"/>
  <c r="L555" i="3"/>
  <c r="M506" i="3"/>
  <c r="N506" i="3" s="1"/>
  <c r="L516" i="3"/>
  <c r="N522" i="3"/>
  <c r="L539" i="3"/>
  <c r="N543" i="3"/>
  <c r="N545" i="3"/>
  <c r="N567" i="3"/>
  <c r="N505" i="3"/>
  <c r="N544" i="3"/>
  <c r="L507" i="3"/>
  <c r="N507" i="3" s="1"/>
  <c r="L549" i="3"/>
  <c r="N549" i="3" s="1"/>
  <c r="N528" i="3"/>
  <c r="H540" i="3"/>
  <c r="L540" i="3" s="1"/>
  <c r="N547" i="3"/>
  <c r="N566" i="3"/>
  <c r="N568" i="3"/>
  <c r="M558" i="3"/>
  <c r="L558" i="3"/>
  <c r="L548" i="3"/>
  <c r="N548" i="3" s="1"/>
  <c r="L553" i="3"/>
  <c r="N553" i="3" s="1"/>
  <c r="H557" i="3"/>
  <c r="L562" i="3"/>
  <c r="H556" i="3"/>
  <c r="M562" i="3"/>
  <c r="H564" i="3"/>
  <c r="M555" i="3"/>
  <c r="M535" i="3"/>
  <c r="L535" i="3"/>
  <c r="H533" i="3"/>
  <c r="M539" i="3"/>
  <c r="L527" i="3"/>
  <c r="N527" i="3" s="1"/>
  <c r="L532" i="3"/>
  <c r="L541" i="3"/>
  <c r="N541" i="3" s="1"/>
  <c r="M532" i="3"/>
  <c r="L512" i="3"/>
  <c r="M512" i="3"/>
  <c r="M503" i="3"/>
  <c r="N503" i="3" s="1"/>
  <c r="M508" i="3"/>
  <c r="N508" i="3" s="1"/>
  <c r="H511" i="3"/>
  <c r="H510" i="3"/>
  <c r="M516" i="3"/>
  <c r="L504" i="3"/>
  <c r="N504" i="3" s="1"/>
  <c r="L509" i="3"/>
  <c r="M509" i="3"/>
  <c r="L470" i="3"/>
  <c r="N470" i="3" s="1"/>
  <c r="N476" i="3"/>
  <c r="M439" i="3"/>
  <c r="N439" i="3" s="1"/>
  <c r="N497" i="3"/>
  <c r="L479" i="3"/>
  <c r="N479" i="3" s="1"/>
  <c r="N452" i="3"/>
  <c r="N451" i="3"/>
  <c r="N453" i="3"/>
  <c r="N455" i="3"/>
  <c r="H471" i="3"/>
  <c r="L471" i="3" s="1"/>
  <c r="L493" i="3"/>
  <c r="L437" i="3"/>
  <c r="N437" i="3" s="1"/>
  <c r="N475" i="3"/>
  <c r="M456" i="3"/>
  <c r="N456" i="3" s="1"/>
  <c r="M461" i="3"/>
  <c r="N461" i="3" s="1"/>
  <c r="N482" i="3"/>
  <c r="N478" i="3"/>
  <c r="H472" i="3"/>
  <c r="M472" i="3" s="1"/>
  <c r="M483" i="3"/>
  <c r="N483" i="3" s="1"/>
  <c r="N361" i="3"/>
  <c r="N459" i="3"/>
  <c r="N474" i="3"/>
  <c r="N499" i="3"/>
  <c r="M489" i="3"/>
  <c r="L489" i="3"/>
  <c r="M480" i="3"/>
  <c r="N480" i="3" s="1"/>
  <c r="L484" i="3"/>
  <c r="N484" i="3" s="1"/>
  <c r="M485" i="3"/>
  <c r="N485" i="3" s="1"/>
  <c r="H488" i="3"/>
  <c r="M494" i="3"/>
  <c r="N494" i="3" s="1"/>
  <c r="H487" i="3"/>
  <c r="M493" i="3"/>
  <c r="L486" i="3"/>
  <c r="L481" i="3"/>
  <c r="N481" i="3" s="1"/>
  <c r="M486" i="3"/>
  <c r="M466" i="3"/>
  <c r="L466" i="3"/>
  <c r="M457" i="3"/>
  <c r="N457" i="3" s="1"/>
  <c r="M462" i="3"/>
  <c r="N462" i="3" s="1"/>
  <c r="H465" i="3"/>
  <c r="H464" i="3"/>
  <c r="L458" i="3"/>
  <c r="N458" i="3" s="1"/>
  <c r="L463" i="3"/>
  <c r="M463" i="3"/>
  <c r="N367" i="3"/>
  <c r="N432" i="3"/>
  <c r="N407" i="3"/>
  <c r="L435" i="3"/>
  <c r="N435" i="3" s="1"/>
  <c r="N436" i="3"/>
  <c r="M434" i="3"/>
  <c r="N434" i="3" s="1"/>
  <c r="M443" i="3"/>
  <c r="L443" i="3"/>
  <c r="L433" i="3"/>
  <c r="N433" i="3" s="1"/>
  <c r="L438" i="3"/>
  <c r="N438" i="3" s="1"/>
  <c r="H442" i="3"/>
  <c r="L447" i="3"/>
  <c r="H441" i="3"/>
  <c r="M447" i="3"/>
  <c r="H449" i="3"/>
  <c r="L440" i="3"/>
  <c r="M440" i="3"/>
  <c r="H380" i="3"/>
  <c r="M380" i="3" s="1"/>
  <c r="N413" i="3"/>
  <c r="L415" i="3"/>
  <c r="N415" i="3" s="1"/>
  <c r="N429" i="3"/>
  <c r="M370" i="3"/>
  <c r="N370" i="3" s="1"/>
  <c r="N406" i="3"/>
  <c r="H265" i="3"/>
  <c r="M265" i="3" s="1"/>
  <c r="L368" i="3"/>
  <c r="N368" i="3" s="1"/>
  <c r="N390" i="3"/>
  <c r="N430" i="3"/>
  <c r="H373" i="3"/>
  <c r="L373" i="3" s="1"/>
  <c r="H379" i="3"/>
  <c r="L379" i="3" s="1"/>
  <c r="N386" i="3"/>
  <c r="M391" i="3"/>
  <c r="N391" i="3" s="1"/>
  <c r="N405" i="3"/>
  <c r="N363" i="3"/>
  <c r="L410" i="3"/>
  <c r="N410" i="3" s="1"/>
  <c r="L424" i="3"/>
  <c r="L378" i="3"/>
  <c r="N409" i="3"/>
  <c r="L411" i="3"/>
  <c r="N411" i="3" s="1"/>
  <c r="N428" i="3"/>
  <c r="L364" i="3"/>
  <c r="N364" i="3" s="1"/>
  <c r="L416" i="3"/>
  <c r="N416" i="3" s="1"/>
  <c r="H426" i="3"/>
  <c r="L426" i="3" s="1"/>
  <c r="M412" i="3"/>
  <c r="N412" i="3" s="1"/>
  <c r="M417" i="3"/>
  <c r="N417" i="3" s="1"/>
  <c r="H419" i="3"/>
  <c r="L414" i="3"/>
  <c r="N414" i="3" s="1"/>
  <c r="H418" i="3"/>
  <c r="M424" i="3"/>
  <c r="L402" i="3"/>
  <c r="M402" i="3"/>
  <c r="M397" i="3"/>
  <c r="L397" i="3"/>
  <c r="L401" i="3"/>
  <c r="L388" i="3"/>
  <c r="N388" i="3" s="1"/>
  <c r="L387" i="3"/>
  <c r="N387" i="3" s="1"/>
  <c r="L392" i="3"/>
  <c r="N392" i="3" s="1"/>
  <c r="M393" i="3"/>
  <c r="N393" i="3" s="1"/>
  <c r="H396" i="3"/>
  <c r="H395" i="3"/>
  <c r="M401" i="3"/>
  <c r="L389" i="3"/>
  <c r="N389" i="3" s="1"/>
  <c r="L394" i="3"/>
  <c r="M394" i="3"/>
  <c r="N360" i="3"/>
  <c r="N383" i="3"/>
  <c r="N382" i="3"/>
  <c r="N384" i="3"/>
  <c r="H333" i="3"/>
  <c r="M333" i="3" s="1"/>
  <c r="N338" i="3"/>
  <c r="M345" i="3"/>
  <c r="N345" i="3" s="1"/>
  <c r="M365" i="3"/>
  <c r="N365" i="3" s="1"/>
  <c r="L369" i="3"/>
  <c r="N369" i="3" s="1"/>
  <c r="H372" i="3"/>
  <c r="M372" i="3" s="1"/>
  <c r="M374" i="3"/>
  <c r="L374" i="3"/>
  <c r="L366" i="3"/>
  <c r="N366" i="3" s="1"/>
  <c r="L371" i="3"/>
  <c r="M371" i="3"/>
  <c r="N340" i="3"/>
  <c r="M322" i="3"/>
  <c r="N322" i="3" s="1"/>
  <c r="N359" i="3"/>
  <c r="N344" i="3"/>
  <c r="M351" i="3"/>
  <c r="L351" i="3"/>
  <c r="L343" i="3"/>
  <c r="N343" i="3" s="1"/>
  <c r="L348" i="3"/>
  <c r="L342" i="3"/>
  <c r="N342" i="3" s="1"/>
  <c r="L341" i="3"/>
  <c r="N341" i="3" s="1"/>
  <c r="L346" i="3"/>
  <c r="N346" i="3" s="1"/>
  <c r="M347" i="3"/>
  <c r="N347" i="3" s="1"/>
  <c r="H350" i="3"/>
  <c r="L355" i="3"/>
  <c r="H349" i="3"/>
  <c r="M355" i="3"/>
  <c r="M348" i="3"/>
  <c r="N294" i="3"/>
  <c r="M299" i="3"/>
  <c r="N299" i="3" s="1"/>
  <c r="N317" i="3"/>
  <c r="N291" i="3"/>
  <c r="N337" i="3"/>
  <c r="M301" i="3"/>
  <c r="N301" i="3" s="1"/>
  <c r="N315" i="3"/>
  <c r="N321" i="3"/>
  <c r="L295" i="3"/>
  <c r="N295" i="3" s="1"/>
  <c r="N298" i="3"/>
  <c r="N336" i="3"/>
  <c r="L335" i="3"/>
  <c r="M335" i="3"/>
  <c r="L324" i="3"/>
  <c r="N324" i="3" s="1"/>
  <c r="M325" i="3"/>
  <c r="L318" i="3"/>
  <c r="N318" i="3" s="1"/>
  <c r="M319" i="3"/>
  <c r="N319" i="3" s="1"/>
  <c r="L323" i="3"/>
  <c r="N323" i="3" s="1"/>
  <c r="H327" i="3"/>
  <c r="L332" i="3"/>
  <c r="H326" i="3"/>
  <c r="M332" i="3"/>
  <c r="L320" i="3"/>
  <c r="N320" i="3" s="1"/>
  <c r="M296" i="3"/>
  <c r="N296" i="3" s="1"/>
  <c r="H311" i="3"/>
  <c r="M311" i="3" s="1"/>
  <c r="N275" i="3"/>
  <c r="N292" i="3"/>
  <c r="N314" i="3"/>
  <c r="L309" i="3"/>
  <c r="L300" i="3"/>
  <c r="N300" i="3" s="1"/>
  <c r="N313" i="3"/>
  <c r="M310" i="3"/>
  <c r="M305" i="3"/>
  <c r="L305" i="3"/>
  <c r="H304" i="3"/>
  <c r="H303" i="3"/>
  <c r="M309" i="3"/>
  <c r="L297" i="3"/>
  <c r="N297" i="3" s="1"/>
  <c r="L302" i="3"/>
  <c r="M302" i="3"/>
  <c r="M273" i="3"/>
  <c r="N273" i="3" s="1"/>
  <c r="L272" i="3"/>
  <c r="N272" i="3" s="1"/>
  <c r="L274" i="3"/>
  <c r="N274" i="3" s="1"/>
  <c r="H281" i="3"/>
  <c r="M281" i="3" s="1"/>
  <c r="N268" i="3"/>
  <c r="M276" i="3"/>
  <c r="N276" i="3" s="1"/>
  <c r="M278" i="3"/>
  <c r="N278" i="3" s="1"/>
  <c r="N271" i="3"/>
  <c r="L277" i="3"/>
  <c r="N277" i="3" s="1"/>
  <c r="L279" i="3"/>
  <c r="N290" i="3"/>
  <c r="M282" i="3"/>
  <c r="L282" i="3"/>
  <c r="L286" i="3"/>
  <c r="H280" i="3"/>
  <c r="M286" i="3"/>
  <c r="H288" i="3"/>
  <c r="M279" i="3"/>
  <c r="N269" i="3"/>
  <c r="H264" i="3"/>
  <c r="M264" i="3" s="1"/>
  <c r="N202" i="3"/>
  <c r="N229" i="3"/>
  <c r="M227" i="3"/>
  <c r="N227" i="3" s="1"/>
  <c r="N223" i="3"/>
  <c r="M253" i="3"/>
  <c r="N253" i="3" s="1"/>
  <c r="M205" i="3"/>
  <c r="N205" i="3" s="1"/>
  <c r="L228" i="3"/>
  <c r="N228" i="3" s="1"/>
  <c r="L232" i="3"/>
  <c r="N232" i="3" s="1"/>
  <c r="N245" i="3"/>
  <c r="N225" i="3"/>
  <c r="N248" i="3"/>
  <c r="L233" i="3"/>
  <c r="N267" i="3"/>
  <c r="M233" i="3"/>
  <c r="N244" i="3"/>
  <c r="N246" i="3"/>
  <c r="N252" i="3"/>
  <c r="L266" i="3"/>
  <c r="M266" i="3"/>
  <c r="L251" i="3"/>
  <c r="N251" i="3" s="1"/>
  <c r="L256" i="3"/>
  <c r="L250" i="3"/>
  <c r="N250" i="3" s="1"/>
  <c r="L255" i="3"/>
  <c r="N255" i="3" s="1"/>
  <c r="M256" i="3"/>
  <c r="L249" i="3"/>
  <c r="N249" i="3" s="1"/>
  <c r="L254" i="3"/>
  <c r="N254" i="3" s="1"/>
  <c r="H258" i="3"/>
  <c r="L263" i="3"/>
  <c r="M263" i="3"/>
  <c r="L226" i="3"/>
  <c r="N226" i="3" s="1"/>
  <c r="L231" i="3"/>
  <c r="N231" i="3" s="1"/>
  <c r="H235" i="3"/>
  <c r="L240" i="3"/>
  <c r="L230" i="3"/>
  <c r="N230" i="3" s="1"/>
  <c r="M240" i="3"/>
  <c r="H242" i="3"/>
  <c r="H211" i="3"/>
  <c r="N206" i="3"/>
  <c r="N222" i="3"/>
  <c r="L210" i="3"/>
  <c r="H212" i="3"/>
  <c r="N176" i="3"/>
  <c r="H218" i="3"/>
  <c r="M218" i="3" s="1"/>
  <c r="M221" i="3"/>
  <c r="N221" i="3" s="1"/>
  <c r="L209" i="3"/>
  <c r="N209" i="3" s="1"/>
  <c r="L203" i="3"/>
  <c r="N203" i="3" s="1"/>
  <c r="M204" i="3"/>
  <c r="N204" i="3" s="1"/>
  <c r="L208" i="3"/>
  <c r="N208" i="3" s="1"/>
  <c r="L207" i="3"/>
  <c r="N207" i="3" s="1"/>
  <c r="M217" i="3"/>
  <c r="H219" i="3"/>
  <c r="N177" i="3"/>
  <c r="N199" i="3"/>
  <c r="N156" i="3"/>
  <c r="L187" i="3"/>
  <c r="M164" i="3"/>
  <c r="H188" i="3"/>
  <c r="M188" i="3" s="1"/>
  <c r="H165" i="3"/>
  <c r="M165" i="3" s="1"/>
  <c r="M198" i="3"/>
  <c r="N198" i="3" s="1"/>
  <c r="M159" i="3"/>
  <c r="N159" i="3" s="1"/>
  <c r="L164" i="3"/>
  <c r="N179" i="3"/>
  <c r="L166" i="3"/>
  <c r="M166" i="3"/>
  <c r="N183" i="3"/>
  <c r="M185" i="3"/>
  <c r="N185" i="3" s="1"/>
  <c r="N160" i="3"/>
  <c r="M194" i="3"/>
  <c r="L182" i="3"/>
  <c r="N182" i="3" s="1"/>
  <c r="H195" i="3"/>
  <c r="M195" i="3" s="1"/>
  <c r="H172" i="3"/>
  <c r="M172" i="3" s="1"/>
  <c r="M180" i="3"/>
  <c r="N180" i="3" s="1"/>
  <c r="L184" i="3"/>
  <c r="N184" i="3" s="1"/>
  <c r="N200" i="3"/>
  <c r="H196" i="3"/>
  <c r="L181" i="3"/>
  <c r="N181" i="3" s="1"/>
  <c r="L186" i="3"/>
  <c r="N186" i="3" s="1"/>
  <c r="M187" i="3"/>
  <c r="M171" i="3"/>
  <c r="L158" i="3"/>
  <c r="N158" i="3" s="1"/>
  <c r="L163" i="3"/>
  <c r="N163" i="3" s="1"/>
  <c r="L157" i="3"/>
  <c r="N157" i="3" s="1"/>
  <c r="L162" i="3"/>
  <c r="N162" i="3" s="1"/>
  <c r="L161" i="3"/>
  <c r="N161" i="3" s="1"/>
  <c r="H173" i="3"/>
  <c r="L175" i="3"/>
  <c r="N175" i="3" s="1"/>
  <c r="H148" i="3"/>
  <c r="H151" i="3" s="1"/>
  <c r="H144" i="3"/>
  <c r="M154" i="3"/>
  <c r="L154" i="3"/>
  <c r="K154" i="3"/>
  <c r="M153" i="3"/>
  <c r="L153" i="3"/>
  <c r="K153" i="3"/>
  <c r="K151" i="3"/>
  <c r="K150" i="3"/>
  <c r="K149" i="3"/>
  <c r="K148" i="3"/>
  <c r="K144" i="3"/>
  <c r="K143" i="3"/>
  <c r="K142" i="3"/>
  <c r="K141" i="3"/>
  <c r="K140" i="3"/>
  <c r="M140" i="3"/>
  <c r="K139" i="3"/>
  <c r="H139" i="3"/>
  <c r="M139" i="3" s="1"/>
  <c r="K138" i="3"/>
  <c r="H138" i="3"/>
  <c r="L138" i="3" s="1"/>
  <c r="M137" i="3"/>
  <c r="L137" i="3"/>
  <c r="K137" i="3"/>
  <c r="K136" i="3"/>
  <c r="M136" i="3"/>
  <c r="K135" i="3"/>
  <c r="H135" i="3"/>
  <c r="M135" i="3" s="1"/>
  <c r="K134" i="3"/>
  <c r="H134" i="3"/>
  <c r="M134" i="3" s="1"/>
  <c r="M133" i="3"/>
  <c r="L133" i="3"/>
  <c r="K133" i="3"/>
  <c r="M131" i="3"/>
  <c r="L131" i="3"/>
  <c r="K131" i="3"/>
  <c r="M130" i="3"/>
  <c r="L130" i="3"/>
  <c r="K130" i="3"/>
  <c r="M112" i="3"/>
  <c r="L112" i="3"/>
  <c r="K112" i="3"/>
  <c r="M111" i="3"/>
  <c r="L111" i="3"/>
  <c r="K111" i="3"/>
  <c r="H125" i="3"/>
  <c r="K125" i="3"/>
  <c r="K124" i="3"/>
  <c r="K123" i="3"/>
  <c r="K122" i="3"/>
  <c r="K121" i="3"/>
  <c r="L121" i="3"/>
  <c r="K120" i="3"/>
  <c r="H120" i="3"/>
  <c r="M120" i="3" s="1"/>
  <c r="K119" i="3"/>
  <c r="H119" i="3"/>
  <c r="M119" i="3" s="1"/>
  <c r="M118" i="3"/>
  <c r="L118" i="3"/>
  <c r="K118" i="3"/>
  <c r="K117" i="3"/>
  <c r="M117" i="3"/>
  <c r="K116" i="3"/>
  <c r="H116" i="3"/>
  <c r="L116" i="3" s="1"/>
  <c r="K115" i="3"/>
  <c r="H115" i="3"/>
  <c r="M115" i="3" s="1"/>
  <c r="M114" i="3"/>
  <c r="L114" i="3"/>
  <c r="K114" i="3"/>
  <c r="H106" i="3"/>
  <c r="H109" i="3" s="1"/>
  <c r="N217" i="3" l="1"/>
  <c r="L518" i="3"/>
  <c r="N518" i="3" s="1"/>
  <c r="M563" i="3"/>
  <c r="M356" i="3"/>
  <c r="N356" i="3" s="1"/>
  <c r="N378" i="3"/>
  <c r="M448" i="3"/>
  <c r="M189" i="3"/>
  <c r="N189" i="3" s="1"/>
  <c r="N325" i="3"/>
  <c r="L357" i="3"/>
  <c r="N357" i="3" s="1"/>
  <c r="M257" i="3"/>
  <c r="N257" i="3" s="1"/>
  <c r="N210" i="3"/>
  <c r="L425" i="3"/>
  <c r="N425" i="3" s="1"/>
  <c r="N171" i="3"/>
  <c r="L241" i="3"/>
  <c r="N241" i="3" s="1"/>
  <c r="L287" i="3"/>
  <c r="N287" i="3" s="1"/>
  <c r="M234" i="3"/>
  <c r="N234" i="3" s="1"/>
  <c r="N194" i="3"/>
  <c r="L403" i="3"/>
  <c r="N403" i="3" s="1"/>
  <c r="L495" i="3"/>
  <c r="N495" i="3" s="1"/>
  <c r="L334" i="3"/>
  <c r="N334" i="3" s="1"/>
  <c r="H142" i="3"/>
  <c r="M142" i="3" s="1"/>
  <c r="H150" i="3"/>
  <c r="M150" i="3" s="1"/>
  <c r="L151" i="3"/>
  <c r="H123" i="3"/>
  <c r="L123" i="3" s="1"/>
  <c r="L125" i="3"/>
  <c r="M588" i="3"/>
  <c r="N588" i="3" s="1"/>
  <c r="N585" i="3"/>
  <c r="L587" i="3"/>
  <c r="N587" i="3" s="1"/>
  <c r="N509" i="3"/>
  <c r="N512" i="3"/>
  <c r="M534" i="3"/>
  <c r="N534" i="3" s="1"/>
  <c r="N581" i="3"/>
  <c r="N586" i="3"/>
  <c r="N578" i="3"/>
  <c r="M579" i="3"/>
  <c r="L579" i="3"/>
  <c r="M580" i="3"/>
  <c r="L580" i="3"/>
  <c r="M517" i="3"/>
  <c r="N517" i="3" s="1"/>
  <c r="N532" i="3"/>
  <c r="M540" i="3"/>
  <c r="N540" i="3" s="1"/>
  <c r="N555" i="3"/>
  <c r="N539" i="3"/>
  <c r="N516" i="3"/>
  <c r="N562" i="3"/>
  <c r="M519" i="3"/>
  <c r="N519" i="3" s="1"/>
  <c r="M556" i="3"/>
  <c r="L556" i="3"/>
  <c r="M564" i="3"/>
  <c r="L564" i="3"/>
  <c r="N563" i="3"/>
  <c r="M557" i="3"/>
  <c r="L557" i="3"/>
  <c r="N558" i="3"/>
  <c r="L565" i="3"/>
  <c r="M565" i="3"/>
  <c r="N535" i="3"/>
  <c r="M533" i="3"/>
  <c r="L533" i="3"/>
  <c r="M542" i="3"/>
  <c r="L542" i="3"/>
  <c r="L511" i="3"/>
  <c r="M511" i="3"/>
  <c r="L510" i="3"/>
  <c r="M510" i="3"/>
  <c r="L265" i="3"/>
  <c r="N265" i="3" s="1"/>
  <c r="L473" i="3"/>
  <c r="N473" i="3" s="1"/>
  <c r="M496" i="3"/>
  <c r="N496" i="3" s="1"/>
  <c r="M358" i="3"/>
  <c r="N358" i="3" s="1"/>
  <c r="M471" i="3"/>
  <c r="N471" i="3" s="1"/>
  <c r="M379" i="3"/>
  <c r="N379" i="3" s="1"/>
  <c r="N493" i="3"/>
  <c r="L472" i="3"/>
  <c r="N472" i="3" s="1"/>
  <c r="N466" i="3"/>
  <c r="N486" i="3"/>
  <c r="L381" i="3"/>
  <c r="N381" i="3" s="1"/>
  <c r="N443" i="3"/>
  <c r="L380" i="3"/>
  <c r="N380" i="3" s="1"/>
  <c r="N489" i="3"/>
  <c r="M488" i="3"/>
  <c r="L488" i="3"/>
  <c r="M487" i="3"/>
  <c r="L487" i="3"/>
  <c r="M465" i="3"/>
  <c r="L465" i="3"/>
  <c r="M464" i="3"/>
  <c r="L464" i="3"/>
  <c r="N463" i="3"/>
  <c r="N447" i="3"/>
  <c r="N374" i="3"/>
  <c r="L427" i="3"/>
  <c r="N427" i="3" s="1"/>
  <c r="M426" i="3"/>
  <c r="N426" i="3" s="1"/>
  <c r="N440" i="3"/>
  <c r="M442" i="3"/>
  <c r="L442" i="3"/>
  <c r="M449" i="3"/>
  <c r="L449" i="3"/>
  <c r="M450" i="3"/>
  <c r="L450" i="3"/>
  <c r="M441" i="3"/>
  <c r="L441" i="3"/>
  <c r="N448" i="3"/>
  <c r="N424" i="3"/>
  <c r="N351" i="3"/>
  <c r="N394" i="3"/>
  <c r="M373" i="3"/>
  <c r="N373" i="3" s="1"/>
  <c r="N348" i="3"/>
  <c r="N397" i="3"/>
  <c r="M420" i="3"/>
  <c r="L420" i="3"/>
  <c r="M418" i="3"/>
  <c r="L418" i="3"/>
  <c r="M419" i="3"/>
  <c r="L419" i="3"/>
  <c r="N402" i="3"/>
  <c r="L395" i="3"/>
  <c r="M395" i="3"/>
  <c r="N401" i="3"/>
  <c r="L396" i="3"/>
  <c r="M396" i="3"/>
  <c r="L404" i="3"/>
  <c r="M404" i="3"/>
  <c r="L333" i="3"/>
  <c r="N333" i="3" s="1"/>
  <c r="L311" i="3"/>
  <c r="N311" i="3" s="1"/>
  <c r="L372" i="3"/>
  <c r="N372" i="3" s="1"/>
  <c r="N371" i="3"/>
  <c r="N355" i="3"/>
  <c r="L349" i="3"/>
  <c r="M349" i="3"/>
  <c r="M350" i="3"/>
  <c r="L350" i="3"/>
  <c r="N309" i="3"/>
  <c r="L326" i="3"/>
  <c r="M326" i="3"/>
  <c r="N332" i="3"/>
  <c r="L328" i="3"/>
  <c r="M328" i="3"/>
  <c r="N335" i="3"/>
  <c r="L327" i="3"/>
  <c r="M327" i="3"/>
  <c r="N282" i="3"/>
  <c r="M303" i="3"/>
  <c r="L303" i="3"/>
  <c r="N310" i="3"/>
  <c r="M304" i="3"/>
  <c r="L304" i="3"/>
  <c r="N302" i="3"/>
  <c r="N305" i="3"/>
  <c r="M312" i="3"/>
  <c r="L312" i="3"/>
  <c r="N279" i="3"/>
  <c r="L281" i="3"/>
  <c r="N281" i="3" s="1"/>
  <c r="M280" i="3"/>
  <c r="L280" i="3"/>
  <c r="N286" i="3"/>
  <c r="M288" i="3"/>
  <c r="L288" i="3"/>
  <c r="M289" i="3"/>
  <c r="L289" i="3"/>
  <c r="L264" i="3"/>
  <c r="N264" i="3" s="1"/>
  <c r="N240" i="3"/>
  <c r="N233" i="3"/>
  <c r="N256" i="3"/>
  <c r="L236" i="3"/>
  <c r="N236" i="3" s="1"/>
  <c r="N266" i="3"/>
  <c r="M259" i="3"/>
  <c r="L259" i="3"/>
  <c r="M258" i="3"/>
  <c r="L258" i="3"/>
  <c r="N263" i="3"/>
  <c r="L242" i="3"/>
  <c r="M242" i="3"/>
  <c r="M235" i="3"/>
  <c r="L235" i="3"/>
  <c r="M243" i="3"/>
  <c r="L243" i="3"/>
  <c r="L218" i="3"/>
  <c r="N218" i="3" s="1"/>
  <c r="M211" i="3"/>
  <c r="L211" i="3"/>
  <c r="L213" i="3"/>
  <c r="N213" i="3" s="1"/>
  <c r="L212" i="3"/>
  <c r="M212" i="3"/>
  <c r="M220" i="3"/>
  <c r="L220" i="3"/>
  <c r="M219" i="3"/>
  <c r="L219" i="3"/>
  <c r="N164" i="3"/>
  <c r="N187" i="3"/>
  <c r="L165" i="3"/>
  <c r="N165" i="3" s="1"/>
  <c r="L188" i="3"/>
  <c r="N188" i="3" s="1"/>
  <c r="L167" i="3"/>
  <c r="N167" i="3" s="1"/>
  <c r="L172" i="3"/>
  <c r="N172" i="3" s="1"/>
  <c r="L195" i="3"/>
  <c r="N195" i="3" s="1"/>
  <c r="N154" i="3"/>
  <c r="M197" i="3"/>
  <c r="L197" i="3"/>
  <c r="N166" i="3"/>
  <c r="M190" i="3"/>
  <c r="L190" i="3"/>
  <c r="L196" i="3"/>
  <c r="M196" i="3"/>
  <c r="L173" i="3"/>
  <c r="M173" i="3"/>
  <c r="M174" i="3"/>
  <c r="L174" i="3"/>
  <c r="N130" i="3"/>
  <c r="N137" i="3"/>
  <c r="L117" i="3"/>
  <c r="N117" i="3" s="1"/>
  <c r="M138" i="3"/>
  <c r="N138" i="3" s="1"/>
  <c r="H149" i="3"/>
  <c r="M149" i="3" s="1"/>
  <c r="N118" i="3"/>
  <c r="N153" i="3"/>
  <c r="H124" i="3"/>
  <c r="M124" i="3" s="1"/>
  <c r="N114" i="3"/>
  <c r="L122" i="3"/>
  <c r="N133" i="3"/>
  <c r="L141" i="3"/>
  <c r="L135" i="3"/>
  <c r="N135" i="3" s="1"/>
  <c r="L140" i="3"/>
  <c r="N140" i="3" s="1"/>
  <c r="M141" i="3"/>
  <c r="L134" i="3"/>
  <c r="N134" i="3" s="1"/>
  <c r="L139" i="3"/>
  <c r="N139" i="3" s="1"/>
  <c r="H143" i="3"/>
  <c r="L148" i="3"/>
  <c r="M148" i="3"/>
  <c r="L136" i="3"/>
  <c r="N136" i="3" s="1"/>
  <c r="N111" i="3"/>
  <c r="N131" i="3"/>
  <c r="L115" i="3"/>
  <c r="N115" i="3" s="1"/>
  <c r="N112" i="3"/>
  <c r="L119" i="3"/>
  <c r="N119" i="3" s="1"/>
  <c r="M121" i="3"/>
  <c r="N121" i="3" s="1"/>
  <c r="L120" i="3"/>
  <c r="N120" i="3" s="1"/>
  <c r="M116" i="3"/>
  <c r="N116" i="3" s="1"/>
  <c r="M122" i="3"/>
  <c r="M123" i="3" l="1"/>
  <c r="N123" i="3" s="1"/>
  <c r="L142" i="3"/>
  <c r="N142" i="3" s="1"/>
  <c r="L150" i="3"/>
  <c r="N150" i="3" s="1"/>
  <c r="N542" i="3"/>
  <c r="N579" i="3"/>
  <c r="N580" i="3"/>
  <c r="N565" i="3"/>
  <c r="N556" i="3"/>
  <c r="N564" i="3"/>
  <c r="N557" i="3"/>
  <c r="N533" i="3"/>
  <c r="N510" i="3"/>
  <c r="N511" i="3"/>
  <c r="N487" i="3"/>
  <c r="N464" i="3"/>
  <c r="N488" i="3"/>
  <c r="N465" i="3"/>
  <c r="N418" i="3"/>
  <c r="N450" i="3"/>
  <c r="N449" i="3"/>
  <c r="N441" i="3"/>
  <c r="N442" i="3"/>
  <c r="N395" i="3"/>
  <c r="N420" i="3"/>
  <c r="N419" i="3"/>
  <c r="N404" i="3"/>
  <c r="N396" i="3"/>
  <c r="N350" i="3"/>
  <c r="N349" i="3"/>
  <c r="N289" i="3"/>
  <c r="N303" i="3"/>
  <c r="N328" i="3"/>
  <c r="N327" i="3"/>
  <c r="N326" i="3"/>
  <c r="N312" i="3"/>
  <c r="N304" i="3"/>
  <c r="N280" i="3"/>
  <c r="N288" i="3"/>
  <c r="N235" i="3"/>
  <c r="N258" i="3"/>
  <c r="N219" i="3"/>
  <c r="N220" i="3"/>
  <c r="N259" i="3"/>
  <c r="N243" i="3"/>
  <c r="N242" i="3"/>
  <c r="N211" i="3"/>
  <c r="N212" i="3"/>
  <c r="M151" i="3"/>
  <c r="N151" i="3" s="1"/>
  <c r="N197" i="3"/>
  <c r="M125" i="3"/>
  <c r="N125" i="3" s="1"/>
  <c r="N174" i="3"/>
  <c r="N190" i="3"/>
  <c r="N196" i="3"/>
  <c r="N173" i="3"/>
  <c r="L124" i="3"/>
  <c r="N124" i="3" s="1"/>
  <c r="L149" i="3"/>
  <c r="N149" i="3" s="1"/>
  <c r="N122" i="3"/>
  <c r="L144" i="3"/>
  <c r="M144" i="3"/>
  <c r="N148" i="3"/>
  <c r="L143" i="3"/>
  <c r="M143" i="3"/>
  <c r="N141" i="3"/>
  <c r="K109" i="3"/>
  <c r="K108" i="3"/>
  <c r="K107" i="3"/>
  <c r="H107" i="3"/>
  <c r="M107" i="3" s="1"/>
  <c r="K106" i="3"/>
  <c r="H108" i="3"/>
  <c r="K102" i="3"/>
  <c r="K101" i="3"/>
  <c r="K100" i="3"/>
  <c r="K99" i="3"/>
  <c r="K98" i="3"/>
  <c r="M98" i="3"/>
  <c r="K97" i="3"/>
  <c r="H97" i="3"/>
  <c r="M97" i="3" s="1"/>
  <c r="K96" i="3"/>
  <c r="H96" i="3"/>
  <c r="M96" i="3" s="1"/>
  <c r="M95" i="3"/>
  <c r="L95" i="3"/>
  <c r="K95" i="3"/>
  <c r="L94" i="3"/>
  <c r="K94" i="3"/>
  <c r="K93" i="3"/>
  <c r="H93" i="3"/>
  <c r="M93" i="3" s="1"/>
  <c r="K92" i="3"/>
  <c r="H92" i="3"/>
  <c r="M92" i="3" s="1"/>
  <c r="M91" i="3"/>
  <c r="L91" i="3"/>
  <c r="K91" i="3"/>
  <c r="K70" i="3"/>
  <c r="H100" i="3" l="1"/>
  <c r="M100" i="3" s="1"/>
  <c r="L102" i="3"/>
  <c r="N95" i="3"/>
  <c r="N143" i="3"/>
  <c r="N144" i="3"/>
  <c r="H101" i="3"/>
  <c r="M101" i="3" s="1"/>
  <c r="N91" i="3"/>
  <c r="M94" i="3"/>
  <c r="N94" i="3" s="1"/>
  <c r="M108" i="3"/>
  <c r="L108" i="3"/>
  <c r="L107" i="3"/>
  <c r="N107" i="3" s="1"/>
  <c r="L106" i="3"/>
  <c r="M106" i="3"/>
  <c r="L99" i="3"/>
  <c r="M99" i="3"/>
  <c r="L98" i="3"/>
  <c r="N98" i="3" s="1"/>
  <c r="L97" i="3"/>
  <c r="N97" i="3" s="1"/>
  <c r="L96" i="3"/>
  <c r="N96" i="3" s="1"/>
  <c r="L93" i="3"/>
  <c r="N93" i="3" s="1"/>
  <c r="L92" i="3"/>
  <c r="N92" i="3" s="1"/>
  <c r="L100" i="3" l="1"/>
  <c r="N100" i="3" s="1"/>
  <c r="L101" i="3"/>
  <c r="N101" i="3" s="1"/>
  <c r="M102" i="3"/>
  <c r="N102" i="3" s="1"/>
  <c r="N108" i="3"/>
  <c r="N106" i="3"/>
  <c r="M109" i="3"/>
  <c r="L109" i="3"/>
  <c r="N99" i="3"/>
  <c r="N109" i="3" l="1"/>
  <c r="H66" i="3" l="1"/>
  <c r="H69" i="3" s="1"/>
  <c r="K69" i="3"/>
  <c r="K68" i="3"/>
  <c r="K67" i="3"/>
  <c r="K66" i="3"/>
  <c r="H64" i="3"/>
  <c r="K65" i="3"/>
  <c r="K64" i="3"/>
  <c r="K63" i="3"/>
  <c r="K62" i="3"/>
  <c r="K61" i="3"/>
  <c r="K60" i="3"/>
  <c r="K59" i="3"/>
  <c r="K58" i="3"/>
  <c r="K57" i="3"/>
  <c r="K56" i="3"/>
  <c r="K55" i="3"/>
  <c r="M54" i="3"/>
  <c r="L54" i="3"/>
  <c r="K54" i="3"/>
  <c r="M57" i="3"/>
  <c r="H55" i="3"/>
  <c r="L55" i="3" s="1"/>
  <c r="H56" i="3"/>
  <c r="M56" i="3" s="1"/>
  <c r="K53" i="3"/>
  <c r="K52" i="3"/>
  <c r="K51" i="3"/>
  <c r="M50" i="3"/>
  <c r="L50" i="3"/>
  <c r="K50" i="3"/>
  <c r="M53" i="3"/>
  <c r="H52" i="3"/>
  <c r="L52" i="3" s="1"/>
  <c r="H14" i="3"/>
  <c r="M14" i="3" s="1"/>
  <c r="H51" i="3"/>
  <c r="L51" i="3" s="1"/>
  <c r="K20" i="3"/>
  <c r="H22" i="3"/>
  <c r="K23" i="3"/>
  <c r="K22" i="3"/>
  <c r="K21" i="3"/>
  <c r="H16" i="3"/>
  <c r="K19" i="3"/>
  <c r="K18" i="3"/>
  <c r="K17" i="3"/>
  <c r="K16" i="3"/>
  <c r="K15" i="3"/>
  <c r="K14" i="3"/>
  <c r="K13" i="3"/>
  <c r="M12" i="3"/>
  <c r="L12" i="3"/>
  <c r="L15" i="3"/>
  <c r="L16" i="3" l="1"/>
  <c r="H19" i="3"/>
  <c r="M19" i="3" s="1"/>
  <c r="H68" i="3"/>
  <c r="M68" i="3" s="1"/>
  <c r="M69" i="3"/>
  <c r="N54" i="3"/>
  <c r="H63" i="3"/>
  <c r="M63" i="3" s="1"/>
  <c r="L58" i="3"/>
  <c r="M61" i="3"/>
  <c r="L61" i="3"/>
  <c r="H59" i="3"/>
  <c r="H60" i="3"/>
  <c r="L57" i="3"/>
  <c r="N57" i="3" s="1"/>
  <c r="M58" i="3"/>
  <c r="H67" i="3"/>
  <c r="L67" i="3" s="1"/>
  <c r="L66" i="3"/>
  <c r="M66" i="3"/>
  <c r="M64" i="3"/>
  <c r="L64" i="3"/>
  <c r="M62" i="3"/>
  <c r="L62" i="3"/>
  <c r="M51" i="3"/>
  <c r="N51" i="3" s="1"/>
  <c r="M55" i="3"/>
  <c r="N55" i="3" s="1"/>
  <c r="M52" i="3"/>
  <c r="N52" i="3" s="1"/>
  <c r="L56" i="3"/>
  <c r="N56" i="3" s="1"/>
  <c r="M20" i="3"/>
  <c r="N50" i="3"/>
  <c r="L53" i="3"/>
  <c r="N53" i="3" s="1"/>
  <c r="L20" i="3"/>
  <c r="M23" i="3"/>
  <c r="H18" i="3"/>
  <c r="M18" i="3" s="1"/>
  <c r="M16" i="3"/>
  <c r="H17" i="3"/>
  <c r="M15" i="3"/>
  <c r="N15" i="3" s="1"/>
  <c r="L14" i="3"/>
  <c r="N14" i="3" s="1"/>
  <c r="N16" i="3" l="1"/>
  <c r="N58" i="3"/>
  <c r="N20" i="3"/>
  <c r="L63" i="3"/>
  <c r="N63" i="3" s="1"/>
  <c r="N61" i="3"/>
  <c r="L69" i="3"/>
  <c r="N69" i="3" s="1"/>
  <c r="N64" i="3"/>
  <c r="M59" i="3"/>
  <c r="L59" i="3"/>
  <c r="L68" i="3"/>
  <c r="N68" i="3" s="1"/>
  <c r="M67" i="3"/>
  <c r="N67" i="3" s="1"/>
  <c r="M60" i="3"/>
  <c r="L60" i="3"/>
  <c r="N66" i="3"/>
  <c r="N62" i="3"/>
  <c r="L65" i="3"/>
  <c r="M65" i="3"/>
  <c r="L23" i="3"/>
  <c r="N23" i="3" s="1"/>
  <c r="L18" i="3"/>
  <c r="N18" i="3" s="1"/>
  <c r="L19" i="3"/>
  <c r="N19" i="3" s="1"/>
  <c r="M17" i="3"/>
  <c r="L17" i="3"/>
  <c r="K12" i="3"/>
  <c r="I20" i="2"/>
  <c r="I19" i="2"/>
  <c r="I18" i="2"/>
  <c r="I17" i="2"/>
  <c r="C10" i="2"/>
  <c r="I16" i="2" s="1"/>
  <c r="C9" i="2"/>
  <c r="C4" i="2"/>
  <c r="I15" i="2" l="1"/>
  <c r="N59" i="3"/>
  <c r="N60" i="3"/>
  <c r="M70" i="3"/>
  <c r="L70" i="3"/>
  <c r="N65" i="3"/>
  <c r="N17" i="3"/>
  <c r="L22" i="3"/>
  <c r="M22" i="3"/>
  <c r="M13" i="3"/>
  <c r="L13" i="3"/>
  <c r="N12" i="3"/>
  <c r="H21" i="3"/>
  <c r="N70" i="3" l="1"/>
  <c r="N22" i="3"/>
  <c r="M21" i="3"/>
  <c r="L21" i="3"/>
  <c r="N13" i="3"/>
  <c r="N21" i="3" l="1"/>
  <c r="N592" i="3" s="1"/>
  <c r="N593" i="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Луковкин Никита</author>
  </authors>
  <commentList>
    <comment ref="G21" authorId="0" shapeId="0" xr:uid="{D12D27D5-4308-418C-A2AD-346AB90799C6}">
      <text>
        <r>
          <rPr>
            <b/>
            <sz val="9"/>
            <color indexed="81"/>
            <rFont val="Tahoma"/>
            <family val="2"/>
            <charset val="204"/>
          </rPr>
          <t>Луковкин Никита:</t>
        </r>
        <r>
          <rPr>
            <sz val="9"/>
            <color indexed="81"/>
            <rFont val="Tahoma"/>
            <family val="2"/>
            <charset val="204"/>
          </rPr>
          <t xml:space="preserve">
0,25м-длинна кирпича+0,015м-ширина шва = 0,265м - длинна
0,12м-ширина кирпича+0,015-ширина шва=0,135м-ширина
Площадь = 0,265х0,135=0,036м2 - 1 кирпич с клеем
1м2 / 0,036м2 = 28кирпичей на 1м2</t>
        </r>
      </text>
    </comment>
    <comment ref="D36" authorId="0" shapeId="0" xr:uid="{E641C9A1-793A-4330-9047-DDDB506CBABE}">
      <text>
        <r>
          <rPr>
            <b/>
            <sz val="9"/>
            <color indexed="81"/>
            <rFont val="Tahoma"/>
            <family val="2"/>
            <charset val="204"/>
          </rPr>
          <t>Луковкин Никита:</t>
        </r>
        <r>
          <rPr>
            <sz val="9"/>
            <color indexed="81"/>
            <rFont val="Tahoma"/>
            <family val="2"/>
            <charset val="204"/>
          </rPr>
          <t xml:space="preserve">
Толщина стенки?</t>
        </r>
      </text>
    </comment>
    <comment ref="D37" authorId="0" shapeId="0" xr:uid="{7144A00D-217C-4A7D-B053-4005AA9DBB73}">
      <text>
        <r>
          <rPr>
            <b/>
            <sz val="9"/>
            <color indexed="81"/>
            <rFont val="Tahoma"/>
            <family val="2"/>
            <charset val="204"/>
          </rPr>
          <t>Луковкин Никита:</t>
        </r>
        <r>
          <rPr>
            <sz val="9"/>
            <color indexed="81"/>
            <rFont val="Tahoma"/>
            <family val="2"/>
            <charset val="204"/>
          </rPr>
          <t xml:space="preserve">
Толщина стенки?</t>
        </r>
      </text>
    </comment>
    <comment ref="D38" authorId="0" shapeId="0" xr:uid="{EF4BCAD5-529C-43ED-B3A2-24226FCB5390}">
      <text>
        <r>
          <rPr>
            <b/>
            <sz val="9"/>
            <color indexed="81"/>
            <rFont val="Tahoma"/>
            <family val="2"/>
            <charset val="204"/>
          </rPr>
          <t>Луковкин Никита:</t>
        </r>
        <r>
          <rPr>
            <sz val="9"/>
            <color indexed="81"/>
            <rFont val="Tahoma"/>
            <family val="2"/>
            <charset val="204"/>
          </rPr>
          <t xml:space="preserve">
Толщина стенки?</t>
        </r>
      </text>
    </comment>
    <comment ref="D39" authorId="0" shapeId="0" xr:uid="{067020AA-AB0E-4A36-B22F-C9C95BD5199F}">
      <text>
        <r>
          <rPr>
            <b/>
            <sz val="9"/>
            <color indexed="81"/>
            <rFont val="Tahoma"/>
            <family val="2"/>
            <charset val="204"/>
          </rPr>
          <t>Луковкин Никита:</t>
        </r>
        <r>
          <rPr>
            <sz val="9"/>
            <color indexed="81"/>
            <rFont val="Tahoma"/>
            <family val="2"/>
            <charset val="204"/>
          </rPr>
          <t xml:space="preserve">
Толщина стенки?</t>
        </r>
      </text>
    </comment>
    <comment ref="D40" authorId="0" shapeId="0" xr:uid="{1A92B024-8092-445C-B245-1496F9F2696D}">
      <text>
        <r>
          <rPr>
            <b/>
            <sz val="9"/>
            <color indexed="81"/>
            <rFont val="Tahoma"/>
            <family val="2"/>
            <charset val="204"/>
          </rPr>
          <t>Луковкин Никита:</t>
        </r>
        <r>
          <rPr>
            <sz val="9"/>
            <color indexed="81"/>
            <rFont val="Tahoma"/>
            <family val="2"/>
            <charset val="204"/>
          </rPr>
          <t xml:space="preserve">
Толщина стенки?</t>
        </r>
      </text>
    </comment>
    <comment ref="G63" authorId="0" shapeId="0" xr:uid="{95506552-C101-4AA4-96E6-BB2C9268962C}">
      <text>
        <r>
          <rPr>
            <b/>
            <sz val="9"/>
            <color indexed="81"/>
            <rFont val="Tahoma"/>
            <family val="2"/>
            <charset val="204"/>
          </rPr>
          <t>Луковкин Никита:</t>
        </r>
        <r>
          <rPr>
            <sz val="9"/>
            <color indexed="81"/>
            <rFont val="Tahoma"/>
            <family val="2"/>
            <charset val="204"/>
          </rPr>
          <t xml:space="preserve">
0,25м-длинна кирпича+0,015м-ширина шва = 0,265м - длинна
0,12м-ширина кирпича+0,015-ширина шва=0,135м-ширина
Площадь = 0,265х0,135=0,036м2 - 1 кирпич с клеем
1м2 / 0,036м2 = 28кирпичей на 1м2</t>
        </r>
      </text>
    </comment>
    <comment ref="D81" authorId="0" shapeId="0" xr:uid="{E54F8818-6A40-4429-A035-C88D9221C24D}">
      <text>
        <r>
          <rPr>
            <b/>
            <sz val="9"/>
            <color indexed="81"/>
            <rFont val="Tahoma"/>
            <family val="2"/>
            <charset val="204"/>
          </rPr>
          <t>Луковкин Никита:</t>
        </r>
        <r>
          <rPr>
            <sz val="9"/>
            <color indexed="81"/>
            <rFont val="Tahoma"/>
            <family val="2"/>
            <charset val="204"/>
          </rPr>
          <t xml:space="preserve">
Толщина стенки?</t>
        </r>
      </text>
    </comment>
    <comment ref="D82" authorId="0" shapeId="0" xr:uid="{7250EDE3-F007-4633-827F-22EBE5C0E9D8}">
      <text>
        <r>
          <rPr>
            <b/>
            <sz val="9"/>
            <color indexed="81"/>
            <rFont val="Tahoma"/>
            <family val="2"/>
            <charset val="204"/>
          </rPr>
          <t>Луковкин Никита:</t>
        </r>
        <r>
          <rPr>
            <sz val="9"/>
            <color indexed="81"/>
            <rFont val="Tahoma"/>
            <family val="2"/>
            <charset val="204"/>
          </rPr>
          <t xml:space="preserve">
Толщина стенки?</t>
        </r>
      </text>
    </comment>
    <comment ref="D83" authorId="0" shapeId="0" xr:uid="{6E918915-33E1-4222-BD72-9A9DFEF4C712}">
      <text>
        <r>
          <rPr>
            <b/>
            <sz val="9"/>
            <color indexed="81"/>
            <rFont val="Tahoma"/>
            <family val="2"/>
            <charset val="204"/>
          </rPr>
          <t>Луковкин Никита:</t>
        </r>
        <r>
          <rPr>
            <sz val="9"/>
            <color indexed="81"/>
            <rFont val="Tahoma"/>
            <family val="2"/>
            <charset val="204"/>
          </rPr>
          <t xml:space="preserve">
Толщина стенки?</t>
        </r>
      </text>
    </comment>
    <comment ref="D84" authorId="0" shapeId="0" xr:uid="{C05777CF-B884-4CC1-BCA7-09072122C0A4}">
      <text>
        <r>
          <rPr>
            <b/>
            <sz val="9"/>
            <color indexed="81"/>
            <rFont val="Tahoma"/>
            <family val="2"/>
            <charset val="204"/>
          </rPr>
          <t>Луковкин Никита:</t>
        </r>
        <r>
          <rPr>
            <sz val="9"/>
            <color indexed="81"/>
            <rFont val="Tahoma"/>
            <family val="2"/>
            <charset val="204"/>
          </rPr>
          <t xml:space="preserve">
Толщина стенки?</t>
        </r>
      </text>
    </comment>
  </commentList>
</comments>
</file>

<file path=xl/sharedStrings.xml><?xml version="1.0" encoding="utf-8"?>
<sst xmlns="http://schemas.openxmlformats.org/spreadsheetml/2006/main" count="3446" uniqueCount="780">
  <si>
    <t>Ведомость договорной цены № 1</t>
  </si>
  <si>
    <r>
      <rPr>
        <b/>
        <sz val="12"/>
        <color theme="1"/>
        <rFont val="Times New Roman"/>
        <family val="1"/>
        <charset val="204"/>
      </rPr>
      <t>на выполнение комплекса работ</t>
    </r>
    <r>
      <rPr>
        <i/>
        <sz val="12"/>
        <color theme="1"/>
        <rFont val="Times New Roman"/>
        <family val="1"/>
        <charset val="204"/>
      </rPr>
      <t xml:space="preserve"> по кладке стен и перегородок</t>
    </r>
  </si>
  <si>
    <t>Номер п/п</t>
  </si>
  <si>
    <t>Код</t>
  </si>
  <si>
    <t>Наименование  затрат</t>
  </si>
  <si>
    <t>Примечание</t>
  </si>
  <si>
    <t>Ед. изм.</t>
  </si>
  <si>
    <t>Цена, руб. в т.ч.  НДС</t>
  </si>
  <si>
    <t>Цена, руб.в т.ч  НДС</t>
  </si>
  <si>
    <t>Стоимость, руб. в т.ч. НДС</t>
  </si>
  <si>
    <t>Общая стоимость,
руб. в т.ч. НДС</t>
  </si>
  <si>
    <t>Материалы/ оборудование</t>
  </si>
  <si>
    <t>СМР, ПНР</t>
  </si>
  <si>
    <t xml:space="preserve">Приложение №       </t>
  </si>
  <si>
    <t xml:space="preserve">к договору субподряда №                      от                                      </t>
  </si>
  <si>
    <t>1</t>
  </si>
  <si>
    <t>1.1</t>
  </si>
  <si>
    <t>договорная цена</t>
  </si>
  <si>
    <t>м3</t>
  </si>
  <si>
    <t>шт.</t>
  </si>
  <si>
    <t>м2</t>
  </si>
  <si>
    <t>4.1</t>
  </si>
  <si>
    <t>Общая стоимость работ</t>
  </si>
  <si>
    <t>Примечание:</t>
  </si>
  <si>
    <t>в т.ч. НДС 22%</t>
  </si>
  <si>
    <t>Норма Расхода</t>
  </si>
  <si>
    <t>Раствор цементно-песчаный М100</t>
  </si>
  <si>
    <t xml:space="preserve">Монтаж перемычек </t>
  </si>
  <si>
    <t>1.2</t>
  </si>
  <si>
    <t>1.3</t>
  </si>
  <si>
    <t>1.4</t>
  </si>
  <si>
    <t>4.2</t>
  </si>
  <si>
    <t>4.3</t>
  </si>
  <si>
    <t>5.1</t>
  </si>
  <si>
    <t>5.2</t>
  </si>
  <si>
    <t>5.3</t>
  </si>
  <si>
    <t>5.4</t>
  </si>
  <si>
    <t>6</t>
  </si>
  <si>
    <t>6.1</t>
  </si>
  <si>
    <t>6.2</t>
  </si>
  <si>
    <t>6.3</t>
  </si>
  <si>
    <t>6.4</t>
  </si>
  <si>
    <t>7</t>
  </si>
  <si>
    <t>7.1</t>
  </si>
  <si>
    <t>7.2</t>
  </si>
  <si>
    <t>7.3</t>
  </si>
  <si>
    <t>7.4</t>
  </si>
  <si>
    <t>8</t>
  </si>
  <si>
    <t>8.1</t>
  </si>
  <si>
    <t>8.2</t>
  </si>
  <si>
    <t>8.3</t>
  </si>
  <si>
    <t>8.4</t>
  </si>
  <si>
    <t>9</t>
  </si>
  <si>
    <t>9.1</t>
  </si>
  <si>
    <t>9.2</t>
  </si>
  <si>
    <t>9.3</t>
  </si>
  <si>
    <t>9.4</t>
  </si>
  <si>
    <t>9.5</t>
  </si>
  <si>
    <t>10</t>
  </si>
  <si>
    <t>10.1</t>
  </si>
  <si>
    <t>10.2</t>
  </si>
  <si>
    <t>10.3</t>
  </si>
  <si>
    <t>10.4</t>
  </si>
  <si>
    <t>11</t>
  </si>
  <si>
    <t>11.1</t>
  </si>
  <si>
    <t>11.2</t>
  </si>
  <si>
    <t>11.3</t>
  </si>
  <si>
    <t>11.4</t>
  </si>
  <si>
    <t>12</t>
  </si>
  <si>
    <t>12.1</t>
  </si>
  <si>
    <t>12.2</t>
  </si>
  <si>
    <t>12.3</t>
  </si>
  <si>
    <t>13</t>
  </si>
  <si>
    <t>13.1</t>
  </si>
  <si>
    <t>13.2</t>
  </si>
  <si>
    <t>13.3</t>
  </si>
  <si>
    <t>13.4</t>
  </si>
  <si>
    <t>14</t>
  </si>
  <si>
    <t>14.3</t>
  </si>
  <si>
    <t>14.4</t>
  </si>
  <si>
    <t>14.5</t>
  </si>
  <si>
    <t>14.6</t>
  </si>
  <si>
    <t>Стоимость работ включает в себя все расходные материалы и сопутствующие работы, необходимые для выполнения полного комплекса работ по устройству кладки (см. Примечание 1)</t>
  </si>
  <si>
    <t>Стоимость работ включает в себя следующие позиции:</t>
  </si>
  <si>
    <t>1. Все сопутствующие работы, необходимые для выполнения полного комплекса работ по устройству кладки</t>
  </si>
  <si>
    <t>2. Материалы</t>
  </si>
  <si>
    <t>- Арматурные стержни;</t>
  </si>
  <si>
    <t>- Арматурные анкера;</t>
  </si>
  <si>
    <t>- Лента перфорированная;</t>
  </si>
  <si>
    <t>- Эмаль ПФ-115</t>
  </si>
  <si>
    <t>- Грунтовка ГФ-021;</t>
  </si>
  <si>
    <t>- Шнур тира "Вилатерм";</t>
  </si>
  <si>
    <t>- Прямой подвес Knauf 200 мм;</t>
  </si>
  <si>
    <t>- Морозостойкий герметик;</t>
  </si>
  <si>
    <t>- Звукоизоляционная прокладка "Пенотерм" 5мм;</t>
  </si>
  <si>
    <t>- Прямой подвес Knauf;</t>
  </si>
  <si>
    <t>- Пистолетный дюбель-гвоздь;</t>
  </si>
  <si>
    <t>- Скоба С1 по типу Knauf;</t>
  </si>
  <si>
    <t>- Негорючая минвата плотностью 30-40 кг/м3;</t>
  </si>
  <si>
    <t>-Минвата плотностью не менее 35 кг/м3;</t>
  </si>
  <si>
    <t>- Тарельчатые дюбеля;</t>
  </si>
  <si>
    <t>- Дюбель пропиленовый 6х60мм;</t>
  </si>
  <si>
    <t>- Компенсатор из оцинкованной стали t=0,5мм (Компенсаторы металлические W-образные для деф.швов К50, оцинк.сталь);</t>
  </si>
  <si>
    <t>- Анкер Hilti HAS M6  или аналог;</t>
  </si>
  <si>
    <t>- Металлический распорный анкер L=60мм</t>
  </si>
  <si>
    <t>- Лента перфорированная 30х1,5 оцинкованная (замена монтажной детали МД-1, МД-2);</t>
  </si>
  <si>
    <t>- Монтажная пена с пределом огнестойкости не менее EI60;</t>
  </si>
  <si>
    <t>И другие материалы необходимые для выполнения полного комлекса работ по устройству кладки.</t>
  </si>
  <si>
    <t>3. Расходные материалы и оборудование</t>
  </si>
  <si>
    <t>- Газ (пропан) газовое оборудование;</t>
  </si>
  <si>
    <t>- Электроды;</t>
  </si>
  <si>
    <t>- Буры по бетону, диски отрезные;</t>
  </si>
  <si>
    <t>- Подмости для каменщиков;</t>
  </si>
  <si>
    <t>- Мастерки, уровень, отвесы, шнуры, рулетки, ведра, лопаты, удлинители и т.д.;</t>
  </si>
  <si>
    <t>- Банки под раствор;</t>
  </si>
  <si>
    <t>- Доставка и разгрузка материалов.</t>
  </si>
  <si>
    <t>И другие расходные материалы и оборудование, необходимые для выполнения полного комлекса работ по устройству кладки.</t>
  </si>
  <si>
    <t>4. Машины и механизмы</t>
  </si>
  <si>
    <t>- Автокраны;</t>
  </si>
  <si>
    <t>- Погрузчики;</t>
  </si>
  <si>
    <t>И другие машины и механизмы, необходимые для выполнения полного комплекса работ по устройству кладки.</t>
  </si>
  <si>
    <t>Подрядчик на момент предоставления коммерческого предложения ознакомился с нормами расхода на материалы и претензий не имеет.</t>
  </si>
  <si>
    <t>0.1.4.3.2.1</t>
  </si>
  <si>
    <t>2. Стоимость основных материалов включает в себя: стоимость материалов, упаковку, тару, транспортные расходы на доставку материалов на площадку складирования и к месту монтажа, заготовительно-складские расходы.</t>
  </si>
  <si>
    <t>3. Работы подлежат приемке и оплате выполненные полностью в объеме Единицы Приемки (ЕП), т.е. ЕП это этап работ, состоящий из группы технологических операций (группы единичных видов работ), который необходимо выполнить в полном объеме, чтобы произвести сдачу-приемку работ и предъявить его к оплате, т.е. выполнить все технологические операции (все единичные виды работ) входящие в состав ЕП.</t>
  </si>
  <si>
    <t>4. Сумма калькуляции конечная, изменению не подлежит. Все доп. работы, возникающие в процессе работ, не зависящие от изменения проекта, подрядчик оплачивает за счет собственных средств.</t>
  </si>
  <si>
    <t>Тип затрат</t>
  </si>
  <si>
    <t xml:space="preserve">1. Стоимость работ и механизмов включает в себя: фонд оплаты труда основных рабочих строителей (ФОТ), эксплуатацию машин и механизмов (ЭММ), накладные расходы (НР), сметную прибыль (СП), затраты на электроэнергию, затраты на перемещение материалов по площадке, затраты на элементы крепежа (крепеж), затраты на устройство средств подмащивания, прочие затраты, кроме затрат на основные материалы. </t>
  </si>
  <si>
    <t>р</t>
  </si>
  <si>
    <t>м</t>
  </si>
  <si>
    <t>4.4</t>
  </si>
  <si>
    <t>4</t>
  </si>
  <si>
    <t>5</t>
  </si>
  <si>
    <t>5.5</t>
  </si>
  <si>
    <t>8.5</t>
  </si>
  <si>
    <t>8.6</t>
  </si>
  <si>
    <t>10.5</t>
  </si>
  <si>
    <t>14.1</t>
  </si>
  <si>
    <t>14.2</t>
  </si>
  <si>
    <t>Кладка</t>
  </si>
  <si>
    <t>Объем</t>
  </si>
  <si>
    <t>куб.м</t>
  </si>
  <si>
    <t>Подземный этаж</t>
  </si>
  <si>
    <t>Пустотелый керамзитобетонный блок М50 - 190 мм (ГОСТ 33126-2014) плотностью 1000-1100 кг/м3</t>
  </si>
  <si>
    <t>Внутр</t>
  </si>
  <si>
    <t>Пустотелый керамзитобетонный блок М50 - 80 мм (ГОСТ 33126-2014) плотностью 1000-1100 кг/м3</t>
  </si>
  <si>
    <t>Кирпич силикатный утолщенный полнотелый рядовойна ребро М150 - 90мм (ГОСТ 379-2015)</t>
  </si>
  <si>
    <t>1 этаж</t>
  </si>
  <si>
    <t>Наруж</t>
  </si>
  <si>
    <t xml:space="preserve">Кирпич рядовой полнотелый толщиной - 120мм ГОСТ 520-2012 (250х120х65) М150/50 на ц/п растворе М100
</t>
  </si>
  <si>
    <t>2 этаж</t>
  </si>
  <si>
    <t>ИТОГО</t>
  </si>
  <si>
    <t>Балконы</t>
  </si>
  <si>
    <t>3 этаж</t>
  </si>
  <si>
    <t>4 этаж</t>
  </si>
  <si>
    <t>5 этаж</t>
  </si>
  <si>
    <t>6 этаж</t>
  </si>
  <si>
    <t>7 этаж</t>
  </si>
  <si>
    <t>8 этаж</t>
  </si>
  <si>
    <t>9 этаж</t>
  </si>
  <si>
    <t>10 этаж</t>
  </si>
  <si>
    <t>11 этаж</t>
  </si>
  <si>
    <t>12 этаж</t>
  </si>
  <si>
    <t>13 этаж</t>
  </si>
  <si>
    <t>14 этаж</t>
  </si>
  <si>
    <t>15 этаж</t>
  </si>
  <si>
    <t>16 этаж</t>
  </si>
  <si>
    <t>17 этаж</t>
  </si>
  <si>
    <t>18 этаж</t>
  </si>
  <si>
    <t>19 этаж</t>
  </si>
  <si>
    <t>20 этаж</t>
  </si>
  <si>
    <t>21 этаж</t>
  </si>
  <si>
    <t>22 этаж</t>
  </si>
  <si>
    <t>23 этаж</t>
  </si>
  <si>
    <t xml:space="preserve">Раствор цементно-песчаный М100 </t>
  </si>
  <si>
    <t>Объем работ</t>
  </si>
  <si>
    <t>Полнотелый керамзитобетонный блок М50 390х190х188мм, плотностью 1000-1100кг/м3</t>
  </si>
  <si>
    <t>т</t>
  </si>
  <si>
    <t>1.1.1</t>
  </si>
  <si>
    <t>1.1.2</t>
  </si>
  <si>
    <t>1.1.3</t>
  </si>
  <si>
    <t>1.2.1</t>
  </si>
  <si>
    <t>1.2.2</t>
  </si>
  <si>
    <t>1.2.3</t>
  </si>
  <si>
    <t>Полнотелый керамзитобетонный блок М50 390х80х188мм, плотностью 1000-1100кг/м3</t>
  </si>
  <si>
    <t>1.3.1</t>
  </si>
  <si>
    <t>1.3.2</t>
  </si>
  <si>
    <t>1.3.3</t>
  </si>
  <si>
    <t>Устройство перегородок из кирпича полнотелого (на ребро)  t=90мм.</t>
  </si>
  <si>
    <t>1.4.1</t>
  </si>
  <si>
    <t>1.4.2</t>
  </si>
  <si>
    <t>2</t>
  </si>
  <si>
    <t>2.1</t>
  </si>
  <si>
    <t>2.2</t>
  </si>
  <si>
    <t>2.1.1</t>
  </si>
  <si>
    <t>2.1.2</t>
  </si>
  <si>
    <t>2.1.3</t>
  </si>
  <si>
    <t>2.2.1</t>
  </si>
  <si>
    <t>2.2.2</t>
  </si>
  <si>
    <t>2.2.3</t>
  </si>
  <si>
    <t>2.3</t>
  </si>
  <si>
    <t>2.3.1</t>
  </si>
  <si>
    <t>2.3.2</t>
  </si>
  <si>
    <t>2.3.3</t>
  </si>
  <si>
    <t>Сетка кладочная металлическая ячейка d=4мм яч 50х50 мм,</t>
  </si>
  <si>
    <t>2.4</t>
  </si>
  <si>
    <t>2.4.1</t>
  </si>
  <si>
    <t>2.4.2</t>
  </si>
  <si>
    <t>2.4.3</t>
  </si>
  <si>
    <t>2.5</t>
  </si>
  <si>
    <t>Устройство перегородок из кирпича полнотелого t=120мм.</t>
  </si>
  <si>
    <t>Кирпич полнотелый 250х120х65 М150</t>
  </si>
  <si>
    <t>Кирпич силикатный утолщенный полнотелый 250х120х88 М150</t>
  </si>
  <si>
    <t>Монтаж перемычек</t>
  </si>
  <si>
    <t>2.6</t>
  </si>
  <si>
    <t>2.6.1</t>
  </si>
  <si>
    <t>2.6.2</t>
  </si>
  <si>
    <t>2.6.3</t>
  </si>
  <si>
    <t>3</t>
  </si>
  <si>
    <t>3.1</t>
  </si>
  <si>
    <t>3.1.1</t>
  </si>
  <si>
    <t>3.1.2</t>
  </si>
  <si>
    <t>3.1.3</t>
  </si>
  <si>
    <t>3.2</t>
  </si>
  <si>
    <t>3.2.1</t>
  </si>
  <si>
    <t>3.2.2</t>
  </si>
  <si>
    <t>3.2.3</t>
  </si>
  <si>
    <t>3.3</t>
  </si>
  <si>
    <t>3.3.1</t>
  </si>
  <si>
    <t>3.3.2</t>
  </si>
  <si>
    <t>3.3.3</t>
  </si>
  <si>
    <t>3.4</t>
  </si>
  <si>
    <t>3.4.1</t>
  </si>
  <si>
    <t>3.4.2</t>
  </si>
  <si>
    <t>3.5</t>
  </si>
  <si>
    <t>3.5.1</t>
  </si>
  <si>
    <t>3.5.2</t>
  </si>
  <si>
    <t>4.1.1</t>
  </si>
  <si>
    <t>4.1.2</t>
  </si>
  <si>
    <t>4.1.3</t>
  </si>
  <si>
    <t>4.2.1</t>
  </si>
  <si>
    <t>4.2.2</t>
  </si>
  <si>
    <t>4.2.3</t>
  </si>
  <si>
    <t>4.3.1</t>
  </si>
  <si>
    <t>4.3.2</t>
  </si>
  <si>
    <t>4.3.3</t>
  </si>
  <si>
    <t>4.4.1</t>
  </si>
  <si>
    <t>4.4.2</t>
  </si>
  <si>
    <t>5.1.1</t>
  </si>
  <si>
    <t>5.1.2</t>
  </si>
  <si>
    <t>5.1.3</t>
  </si>
  <si>
    <t>5.2.1</t>
  </si>
  <si>
    <t>5.2.2</t>
  </si>
  <si>
    <t>5.2.3</t>
  </si>
  <si>
    <t>5.3.1</t>
  </si>
  <si>
    <t>5.3.2</t>
  </si>
  <si>
    <t>5.3.3</t>
  </si>
  <si>
    <t>5.4.1</t>
  </si>
  <si>
    <t>5.4.2</t>
  </si>
  <si>
    <t>5.5.1</t>
  </si>
  <si>
    <t>5.5.2</t>
  </si>
  <si>
    <t>6.1.1</t>
  </si>
  <si>
    <t>6.1.2</t>
  </si>
  <si>
    <t>6.1.3</t>
  </si>
  <si>
    <t>6.2.1</t>
  </si>
  <si>
    <t>6.2.2</t>
  </si>
  <si>
    <t>6.2.3</t>
  </si>
  <si>
    <t>6.3.1</t>
  </si>
  <si>
    <t>6.3.2</t>
  </si>
  <si>
    <t>6.3.3</t>
  </si>
  <si>
    <t>6.4.1</t>
  </si>
  <si>
    <t>6.4.2</t>
  </si>
  <si>
    <t>6.5</t>
  </si>
  <si>
    <t>6.5.1</t>
  </si>
  <si>
    <t>6.5.2</t>
  </si>
  <si>
    <t>7.1.1</t>
  </si>
  <si>
    <t>7.1.2</t>
  </si>
  <si>
    <t>7.1.3</t>
  </si>
  <si>
    <t>7.2.1</t>
  </si>
  <si>
    <t>7.2.2</t>
  </si>
  <si>
    <t>7.2.3</t>
  </si>
  <si>
    <t>7.3.1</t>
  </si>
  <si>
    <t>7.3.2</t>
  </si>
  <si>
    <t>7.3.3</t>
  </si>
  <si>
    <t>7.4.1</t>
  </si>
  <si>
    <t>7.4.2</t>
  </si>
  <si>
    <t>7.5</t>
  </si>
  <si>
    <t>7.5.1</t>
  </si>
  <si>
    <t>7.5.2</t>
  </si>
  <si>
    <t>8.1.1</t>
  </si>
  <si>
    <t>8.1.2</t>
  </si>
  <si>
    <t>8.1.3</t>
  </si>
  <si>
    <t>8.2.1</t>
  </si>
  <si>
    <t>8.2.2</t>
  </si>
  <si>
    <t>8.2.3</t>
  </si>
  <si>
    <t>8.3.1</t>
  </si>
  <si>
    <t>8.3.2</t>
  </si>
  <si>
    <t>8.3.3</t>
  </si>
  <si>
    <t>8.4.1</t>
  </si>
  <si>
    <t>8.4.2</t>
  </si>
  <si>
    <t>8.5.1</t>
  </si>
  <si>
    <t>8.5.2</t>
  </si>
  <si>
    <t>9.1.1</t>
  </si>
  <si>
    <t>9.1.2</t>
  </si>
  <si>
    <t>9.1.3</t>
  </si>
  <si>
    <t>9.2.1</t>
  </si>
  <si>
    <t>9.2.2</t>
  </si>
  <si>
    <t>9.2.3</t>
  </si>
  <si>
    <t>9.3.1</t>
  </si>
  <si>
    <t>9.3.2</t>
  </si>
  <si>
    <t>9.3.3</t>
  </si>
  <si>
    <t>9.4.1</t>
  </si>
  <si>
    <t>9.4.2</t>
  </si>
  <si>
    <t>9.5.1</t>
  </si>
  <si>
    <t>9.5.2</t>
  </si>
  <si>
    <t>10.1.1</t>
  </si>
  <si>
    <t>10.1.2</t>
  </si>
  <si>
    <t>10.1.3</t>
  </si>
  <si>
    <t>10.2.1</t>
  </si>
  <si>
    <t>10.2.2</t>
  </si>
  <si>
    <t>10.2.3</t>
  </si>
  <si>
    <t>10.3.1</t>
  </si>
  <si>
    <t>10.3.2</t>
  </si>
  <si>
    <t>10.3.3</t>
  </si>
  <si>
    <t>10.4.1</t>
  </si>
  <si>
    <t>10.4.2</t>
  </si>
  <si>
    <t>10.5.1</t>
  </si>
  <si>
    <t>10.5.2</t>
  </si>
  <si>
    <t>11.1.1</t>
  </si>
  <si>
    <t>11.1.2</t>
  </si>
  <si>
    <t>11.1.3</t>
  </si>
  <si>
    <t>11.2.1</t>
  </si>
  <si>
    <t>11.2.2</t>
  </si>
  <si>
    <t>11.3.1</t>
  </si>
  <si>
    <t>11.3.2</t>
  </si>
  <si>
    <t>11.3.3</t>
  </si>
  <si>
    <t>11.4.1</t>
  </si>
  <si>
    <t>11.4.2</t>
  </si>
  <si>
    <t>11.5</t>
  </si>
  <si>
    <t>11.5.1</t>
  </si>
  <si>
    <t>11.5.2</t>
  </si>
  <si>
    <t>12.1.1</t>
  </si>
  <si>
    <t>12.1.2</t>
  </si>
  <si>
    <t>12.1.3</t>
  </si>
  <si>
    <t>12.2.1</t>
  </si>
  <si>
    <t>12.2.2</t>
  </si>
  <si>
    <t>12.2.3</t>
  </si>
  <si>
    <t>12.3.1</t>
  </si>
  <si>
    <t>12.3.2</t>
  </si>
  <si>
    <t>12.3.3</t>
  </si>
  <si>
    <t>12.4</t>
  </si>
  <si>
    <t>12.4.1</t>
  </si>
  <si>
    <t>12.4.2</t>
  </si>
  <si>
    <t>12.5</t>
  </si>
  <si>
    <t>12.5.1</t>
  </si>
  <si>
    <t>12.5.2</t>
  </si>
  <si>
    <t>13.1.1</t>
  </si>
  <si>
    <t>13.1.2</t>
  </si>
  <si>
    <t>13.1.3</t>
  </si>
  <si>
    <t>13.2.1</t>
  </si>
  <si>
    <t>13.2.2</t>
  </si>
  <si>
    <t>13.2.3</t>
  </si>
  <si>
    <t>13.3.1</t>
  </si>
  <si>
    <t>13.3.2</t>
  </si>
  <si>
    <t>13.3.3</t>
  </si>
  <si>
    <t>13.4.1</t>
  </si>
  <si>
    <t>13.4.2</t>
  </si>
  <si>
    <t>13.5</t>
  </si>
  <si>
    <t>13.5.1</t>
  </si>
  <si>
    <t>13.5.2</t>
  </si>
  <si>
    <t>14.1.1</t>
  </si>
  <si>
    <t>14.1.2</t>
  </si>
  <si>
    <t>14.1.3</t>
  </si>
  <si>
    <t>14.2.1</t>
  </si>
  <si>
    <t>14.2.2</t>
  </si>
  <si>
    <t>14.2.3</t>
  </si>
  <si>
    <t>14.3.1</t>
  </si>
  <si>
    <t>14.3.2</t>
  </si>
  <si>
    <t>14.3.3</t>
  </si>
  <si>
    <t>14.4.1</t>
  </si>
  <si>
    <t>14.4.2</t>
  </si>
  <si>
    <t>14.5.1</t>
  </si>
  <si>
    <t>14.5.2</t>
  </si>
  <si>
    <t>15</t>
  </si>
  <si>
    <t>15.1</t>
  </si>
  <si>
    <t>15.1.1</t>
  </si>
  <si>
    <t>15.1.2</t>
  </si>
  <si>
    <t>15.1.3</t>
  </si>
  <si>
    <t>15.2</t>
  </si>
  <si>
    <t>15.2.1</t>
  </si>
  <si>
    <t>15.2.2</t>
  </si>
  <si>
    <t>15.2.3</t>
  </si>
  <si>
    <t>15.3</t>
  </si>
  <si>
    <t>15.3.1</t>
  </si>
  <si>
    <t>15.3.2</t>
  </si>
  <si>
    <t>15.3.3</t>
  </si>
  <si>
    <t>15.4</t>
  </si>
  <si>
    <t>15.4.1</t>
  </si>
  <si>
    <t>15.4.2</t>
  </si>
  <si>
    <t>15.5</t>
  </si>
  <si>
    <t>15.5.1</t>
  </si>
  <si>
    <t>15.5.2</t>
  </si>
  <si>
    <t>16</t>
  </si>
  <si>
    <t>16.1</t>
  </si>
  <si>
    <t>16.1.1</t>
  </si>
  <si>
    <t>16.1.2</t>
  </si>
  <si>
    <t>16.1.3</t>
  </si>
  <si>
    <t>16.2</t>
  </si>
  <si>
    <t>16.2.1</t>
  </si>
  <si>
    <t>16.2.2</t>
  </si>
  <si>
    <t>16.2.3</t>
  </si>
  <si>
    <t>16.3</t>
  </si>
  <si>
    <t>16.3.1</t>
  </si>
  <si>
    <t>16.3.2</t>
  </si>
  <si>
    <t>16.3.3</t>
  </si>
  <si>
    <t>16.4</t>
  </si>
  <si>
    <t>16.4.1</t>
  </si>
  <si>
    <t>16.4.2</t>
  </si>
  <si>
    <t>16.5</t>
  </si>
  <si>
    <t>16.5.1</t>
  </si>
  <si>
    <t>16.5.2</t>
  </si>
  <si>
    <t>17</t>
  </si>
  <si>
    <t>17.1</t>
  </si>
  <si>
    <t>17.1.1</t>
  </si>
  <si>
    <t>17.1.2</t>
  </si>
  <si>
    <t>17.1.3</t>
  </si>
  <si>
    <t>17.2</t>
  </si>
  <si>
    <t>17.2.1</t>
  </si>
  <si>
    <t>17.2.2</t>
  </si>
  <si>
    <t>17.2.3</t>
  </si>
  <si>
    <t>17.3</t>
  </si>
  <si>
    <t>17.3.1</t>
  </si>
  <si>
    <t>17.3.2</t>
  </si>
  <si>
    <t>17.3.3</t>
  </si>
  <si>
    <t>17.4</t>
  </si>
  <si>
    <t>17.4.1</t>
  </si>
  <si>
    <t>17.4.2</t>
  </si>
  <si>
    <t>17.5</t>
  </si>
  <si>
    <t>17.5.1</t>
  </si>
  <si>
    <t>17.5.2</t>
  </si>
  <si>
    <t>18</t>
  </si>
  <si>
    <t>18.1</t>
  </si>
  <si>
    <t>18.1.1</t>
  </si>
  <si>
    <t>18.1.2</t>
  </si>
  <si>
    <t>18.1.3</t>
  </si>
  <si>
    <t>18.2</t>
  </si>
  <si>
    <t>18.2.1</t>
  </si>
  <si>
    <t>18.2.2</t>
  </si>
  <si>
    <t>18.2.3</t>
  </si>
  <si>
    <t>18.3</t>
  </si>
  <si>
    <t>18.3.1</t>
  </si>
  <si>
    <t>18.3.2</t>
  </si>
  <si>
    <t>18.3.3</t>
  </si>
  <si>
    <t>18.4</t>
  </si>
  <si>
    <t>18.4.1</t>
  </si>
  <si>
    <t>18.4.2</t>
  </si>
  <si>
    <t>18.5</t>
  </si>
  <si>
    <t>18.5.1</t>
  </si>
  <si>
    <t>18.5.2</t>
  </si>
  <si>
    <t>19</t>
  </si>
  <si>
    <t>19.1</t>
  </si>
  <si>
    <t>19.1.1</t>
  </si>
  <si>
    <t>19.1.2</t>
  </si>
  <si>
    <t>19.1.3</t>
  </si>
  <si>
    <t>19.2</t>
  </si>
  <si>
    <t>19.2.1</t>
  </si>
  <si>
    <t>19.2.2</t>
  </si>
  <si>
    <t>19.2.3</t>
  </si>
  <si>
    <t>19.3</t>
  </si>
  <si>
    <t>19.3.1</t>
  </si>
  <si>
    <t>19.3.2</t>
  </si>
  <si>
    <t>19.3.3</t>
  </si>
  <si>
    <t>19.4</t>
  </si>
  <si>
    <t>19.4.1</t>
  </si>
  <si>
    <t>19.4.2</t>
  </si>
  <si>
    <t>19.5</t>
  </si>
  <si>
    <t>19.5.1</t>
  </si>
  <si>
    <t>19.5.2</t>
  </si>
  <si>
    <t>20</t>
  </si>
  <si>
    <t>20.1</t>
  </si>
  <si>
    <t>20.1.1</t>
  </si>
  <si>
    <t>20.1.2</t>
  </si>
  <si>
    <t>20.1.3</t>
  </si>
  <si>
    <t>20.2</t>
  </si>
  <si>
    <t>20.2.1</t>
  </si>
  <si>
    <t>20.2.2</t>
  </si>
  <si>
    <t>20.2.3</t>
  </si>
  <si>
    <t>20.3</t>
  </si>
  <si>
    <t>20.3.1</t>
  </si>
  <si>
    <t>20.3.2</t>
  </si>
  <si>
    <t>20.3.3</t>
  </si>
  <si>
    <t>20.4</t>
  </si>
  <si>
    <t>20.4.1</t>
  </si>
  <si>
    <t>20.4.2</t>
  </si>
  <si>
    <t>20.5</t>
  </si>
  <si>
    <t>20.5.1</t>
  </si>
  <si>
    <t>20.5.2</t>
  </si>
  <si>
    <t>21</t>
  </si>
  <si>
    <t>21.1</t>
  </si>
  <si>
    <t>21.1.1</t>
  </si>
  <si>
    <t>21.1.2</t>
  </si>
  <si>
    <t>21.1.3</t>
  </si>
  <si>
    <t>21.2</t>
  </si>
  <si>
    <t>21.2.1</t>
  </si>
  <si>
    <t>21.2.2</t>
  </si>
  <si>
    <t>21.2.3</t>
  </si>
  <si>
    <t>21.3</t>
  </si>
  <si>
    <t>21.3.1</t>
  </si>
  <si>
    <t>21.3.2</t>
  </si>
  <si>
    <t>21.3.3</t>
  </si>
  <si>
    <t>21.4</t>
  </si>
  <si>
    <t>21.4.1</t>
  </si>
  <si>
    <t>21.4.2</t>
  </si>
  <si>
    <t>21.5</t>
  </si>
  <si>
    <t>21.5.1</t>
  </si>
  <si>
    <t>21.5.2</t>
  </si>
  <si>
    <t>22</t>
  </si>
  <si>
    <t>22.1</t>
  </si>
  <si>
    <t>22.1.1</t>
  </si>
  <si>
    <t>22.1.2</t>
  </si>
  <si>
    <t>22.1.3</t>
  </si>
  <si>
    <t>22.2</t>
  </si>
  <si>
    <t>22.2.1.</t>
  </si>
  <si>
    <t>22.2.2</t>
  </si>
  <si>
    <t>22.2.3</t>
  </si>
  <si>
    <t>22.3</t>
  </si>
  <si>
    <t>22.3.1</t>
  </si>
  <si>
    <t>22.3.2</t>
  </si>
  <si>
    <t>22.3.3</t>
  </si>
  <si>
    <t>22.4</t>
  </si>
  <si>
    <t>22.4.1</t>
  </si>
  <si>
    <t>22.4.2</t>
  </si>
  <si>
    <t>22.5</t>
  </si>
  <si>
    <t>22.5.1</t>
  </si>
  <si>
    <t>22.5.2</t>
  </si>
  <si>
    <t>23</t>
  </si>
  <si>
    <t>23.1</t>
  </si>
  <si>
    <t>23.1.1</t>
  </si>
  <si>
    <t>23.1.2</t>
  </si>
  <si>
    <t>23.1.3</t>
  </si>
  <si>
    <t>23.2</t>
  </si>
  <si>
    <t>23.2.1</t>
  </si>
  <si>
    <t>23.2.2</t>
  </si>
  <si>
    <t>23.2.3</t>
  </si>
  <si>
    <t>23.3</t>
  </si>
  <si>
    <t>23.3.1</t>
  </si>
  <si>
    <t>23.3.2</t>
  </si>
  <si>
    <t>23.3.3</t>
  </si>
  <si>
    <t>23.4</t>
  </si>
  <si>
    <t>23.4.1</t>
  </si>
  <si>
    <t>23.4.2</t>
  </si>
  <si>
    <t>23.5</t>
  </si>
  <si>
    <t>23.5.1</t>
  </si>
  <si>
    <t>23.5.2</t>
  </si>
  <si>
    <t>24</t>
  </si>
  <si>
    <t>24.1</t>
  </si>
  <si>
    <t>24.1.1</t>
  </si>
  <si>
    <t>24.1.2</t>
  </si>
  <si>
    <t>24.1.3</t>
  </si>
  <si>
    <t>24.2</t>
  </si>
  <si>
    <t>24.2.1</t>
  </si>
  <si>
    <t>24.2.2</t>
  </si>
  <si>
    <t>24.2.3</t>
  </si>
  <si>
    <t>24.3</t>
  </si>
  <si>
    <t>24.3.1</t>
  </si>
  <si>
    <t>24.3.2</t>
  </si>
  <si>
    <t>24.3.3</t>
  </si>
  <si>
    <t>24.4</t>
  </si>
  <si>
    <t>24.4.1</t>
  </si>
  <si>
    <t>24.4.2</t>
  </si>
  <si>
    <t>24.5</t>
  </si>
  <si>
    <t>24.5.1</t>
  </si>
  <si>
    <t>24.5.2</t>
  </si>
  <si>
    <t>1.4.3</t>
  </si>
  <si>
    <t>Полоса стальная 50х6мм</t>
  </si>
  <si>
    <t>м.п.</t>
  </si>
  <si>
    <t>Швеллер стальной 100х50мм L=1170мм</t>
  </si>
  <si>
    <t>Швеллер стальной 100х50мм L=1250мм</t>
  </si>
  <si>
    <t>Швеллер стальной 100х50мм L=1310мм</t>
  </si>
  <si>
    <t>Швеллер стальной 100х50мм L=1400мм</t>
  </si>
  <si>
    <t>Швеллер стальной 100х50мм L=2600мм</t>
  </si>
  <si>
    <t>Уголок равнополочный 75х75х6мм L=1400мм</t>
  </si>
  <si>
    <t>Уголок равнополочный 75х75х6мм L=1200мм</t>
  </si>
  <si>
    <t>Уголок равнополочный 75х75х6мм L=1600мм</t>
  </si>
  <si>
    <t>Уголок равнополочный 75х75х6мм L=1725мм</t>
  </si>
  <si>
    <t>Уголок равнополочный 75х75х6мм L=1800мм</t>
  </si>
  <si>
    <t>Перемычка 90х…..х1170мм</t>
  </si>
  <si>
    <t>Перемычка 190х…..х1200мм</t>
  </si>
  <si>
    <t>Перемычка 90х…..х1250мм</t>
  </si>
  <si>
    <t>Перемычка 90х…..х1310мм</t>
  </si>
  <si>
    <t>Перемычка 90х…..х1400мм</t>
  </si>
  <si>
    <t>Перемычка 190х…..х1400мм</t>
  </si>
  <si>
    <t>Перемычка 190х…..х1600мм</t>
  </si>
  <si>
    <t>Перемычка 190х…..х1725мм</t>
  </si>
  <si>
    <t>Перемычка 190х…..х1800мм</t>
  </si>
  <si>
    <t>Перемычка 190х…..х2600мм</t>
  </si>
  <si>
    <t>1.4.6</t>
  </si>
  <si>
    <t>1.4.4</t>
  </si>
  <si>
    <t>1.4.7</t>
  </si>
  <si>
    <t>1.4.8</t>
  </si>
  <si>
    <t>1.4.5</t>
  </si>
  <si>
    <t>1.4.9</t>
  </si>
  <si>
    <t>1.4.10</t>
  </si>
  <si>
    <t>1.4.11</t>
  </si>
  <si>
    <t>1.4.12</t>
  </si>
  <si>
    <t>1.4.13</t>
  </si>
  <si>
    <t>1.4.14</t>
  </si>
  <si>
    <t>1.4.15</t>
  </si>
  <si>
    <t>1.4.16</t>
  </si>
  <si>
    <t>1.4.17</t>
  </si>
  <si>
    <t>1.4.18</t>
  </si>
  <si>
    <t>1.4.19</t>
  </si>
  <si>
    <t>1.4.20</t>
  </si>
  <si>
    <t>1.4.21</t>
  </si>
  <si>
    <t>2.6.6</t>
  </si>
  <si>
    <t>2.6.4</t>
  </si>
  <si>
    <t>2.6.7</t>
  </si>
  <si>
    <t>2.6.8</t>
  </si>
  <si>
    <t>2.6.5</t>
  </si>
  <si>
    <t>2.6.9</t>
  </si>
  <si>
    <t>2.6.11</t>
  </si>
  <si>
    <t>2.6.12</t>
  </si>
  <si>
    <t>2.6.13</t>
  </si>
  <si>
    <t>2.6.15</t>
  </si>
  <si>
    <t>2.6.16</t>
  </si>
  <si>
    <t>2.6.17</t>
  </si>
  <si>
    <t>2.6.18</t>
  </si>
  <si>
    <t>2.6.19</t>
  </si>
  <si>
    <t>2.6.20</t>
  </si>
  <si>
    <t>2.6.21</t>
  </si>
  <si>
    <t>Перемычка ПР-5  90х….х 1400мм</t>
  </si>
  <si>
    <t>Перемычка ПР-4  90х….х 1310мм</t>
  </si>
  <si>
    <t>Перемычка ПР-1.1  190х….х 920мм</t>
  </si>
  <si>
    <t>Перемычка ПР-13  190х….х 1500мм</t>
  </si>
  <si>
    <t>Перемычка ПР-7  190х….х 1600мм</t>
  </si>
  <si>
    <t>Перемычка ПР-8  190х….х 1900мм</t>
  </si>
  <si>
    <t>Перемычка ПР-10  90х….х 2500мм</t>
  </si>
  <si>
    <t>Перемычка ПР-11  90х….х 2600мм</t>
  </si>
  <si>
    <t>Перемычка ПР-14  190х….х 3250мм</t>
  </si>
  <si>
    <t>Швеллер стальной 100х50мм L=2500мм</t>
  </si>
  <si>
    <t>Уголок равнополочный 75х75х6мм L=920мм</t>
  </si>
  <si>
    <t>Уголок равнополочный 75х75х6мм L=1500мм</t>
  </si>
  <si>
    <t>Уголок равнополочный 75х75х6мм L=1900мм</t>
  </si>
  <si>
    <t>Уголок равнополочный 75х75х6мм L=3250мм</t>
  </si>
  <si>
    <t>0.1.4.3.2.1.1</t>
  </si>
  <si>
    <t>Устройство внутренних стен из керамзитобетонных блоков  t=190мм. С армированием сеткой каждые 3 ряда</t>
  </si>
  <si>
    <t>Устройство перегородок из керамзитобетонных блоков        t= 80мм. С армированием сеткой каждые 3 ряда</t>
  </si>
  <si>
    <t>Ограждающие конструкции и внутренние стены и перегородки(подземный этаж отм. -3.600)</t>
  </si>
  <si>
    <t>0.1.4.3.2</t>
  </si>
  <si>
    <t>Устройство наружних стен из керамзитобетонных блоков t=190мм. С армированием сеткой каждые 3 ряда</t>
  </si>
  <si>
    <t>Ограждающие конструкции и внутренние стены и перегородки на отм. 0.000 (первый этаж)</t>
  </si>
  <si>
    <t>Ограждающие конструкции и внутренние стены и перегородки на отм. +5.400 (второй этаж)</t>
  </si>
  <si>
    <t>Ограждающие конструкции и внутренние стены и перегородки на отм. +8.550 (третий этаж)</t>
  </si>
  <si>
    <t>Ограждающие конструкции и внутренние стены и перегородки на отм. +11.700 (четвертый этаж)</t>
  </si>
  <si>
    <t>Ограждающие конструкции и внутренние стены и перегородки на отм. +14.850 (пятый этаж)</t>
  </si>
  <si>
    <t>Ограждающие конструкции и внутренние стены и перегородки на отм. +18.000 (шестой этаж)</t>
  </si>
  <si>
    <t>Ограждающие конструкции и внутренние стены и перегородки на отм. +21.150 (седьмой этаж)</t>
  </si>
  <si>
    <t>Ограждающие конструкции и внутренние стены и перегородки на отм. +24.300 (восьмой этаж)</t>
  </si>
  <si>
    <t>Ограждающие конструкции и внутренние стены и перегородки на отм. +27.450 (девятый этаж)</t>
  </si>
  <si>
    <t>Ограждающие конструкции и внутренние стены и перегородки на отм. +30.600 (десятый этаж)</t>
  </si>
  <si>
    <t>Ограждающие конструкции и внутренние стены и перегородки на отм. +33.750 (одиннадцатый этаж)</t>
  </si>
  <si>
    <t>Ограждающие конструкции и внутренние стены и перегородки на отм. +36.900 (двенадцатый этаж)</t>
  </si>
  <si>
    <t>Ограждающие конструкции и внутренние стены и перегородки на отм. +40.050 (тринадцатый этаж)</t>
  </si>
  <si>
    <t>Ограждающие конструкции и внутренние стены и перегородки на отм. +43.200 (четырнадцатый этаж)</t>
  </si>
  <si>
    <t>УсОграждающие конструкции и внутренние стены и перегородки на отм. +46.350 (пятнадцатый этаж)</t>
  </si>
  <si>
    <t>Ограждающие конструкции и внутренние стены и перегородки на отм. +49.500 (шестнадцатый этаж)</t>
  </si>
  <si>
    <t>Ограждающие конструкции и внутренние стены и перегородки на отм. +52.650 (семнадцатый этаж)</t>
  </si>
  <si>
    <t>Ограждающие конструкции и внутренние стены и перегородки на отм. +55.800 (восемнадцатый этаж)</t>
  </si>
  <si>
    <t>Ограждающие конструкции и внутренние стены и перегородки на отм. +58.950 (девятнадцатый этаж)</t>
  </si>
  <si>
    <t>Ограждающие конструкции и внутренние стены и перегородки на отм. +62.100 (двадцатый этаж)</t>
  </si>
  <si>
    <t>Ограждающие конструкции и внутренние стены и перегородки на отм. +65.250 (двадцать первый этаж)</t>
  </si>
  <si>
    <t>Ограждающие конструкции и внутренние стены и перегородки на отм. +68.400 (двадцать второй этаж)</t>
  </si>
  <si>
    <t>Ограждающие конструкции и внутренние стены и перегородки на отм. +71.550 (двадцать третий этаж)</t>
  </si>
  <si>
    <t>Устройство внутренних стен из керамзитобетонных блоков t=190мм. С армированием сеткой каждые 3 ряда</t>
  </si>
  <si>
    <t>Перемычка ПР-…1000-1110мм</t>
  </si>
  <si>
    <t>Перемычка ПР-…1500-1700мм</t>
  </si>
  <si>
    <t>Монтаж перемычек (не указано в проекте. Требуется уточнение)</t>
  </si>
  <si>
    <t>Перемычка ПР-…1100-1300мм</t>
  </si>
  <si>
    <t>Перемычка ПР-…1400-1600мм</t>
  </si>
  <si>
    <t>Устройство перегородок из керамзитобетонных блоков                    t= 80мм. С армированием сеткой каждые 3 ряда</t>
  </si>
  <si>
    <t>Устройство перегородок из керамзитобетонных блоков t= 80мм. С армированием сеткой каждые 3 ряда (вентшахты)</t>
  </si>
  <si>
    <t>Устройство перегородок из керамзитобетонных блоков t= 80мм. В 1 ряд кладки (межкомнатные перегородки)</t>
  </si>
  <si>
    <t>3.5.3</t>
  </si>
  <si>
    <t>3.6</t>
  </si>
  <si>
    <t>3.6.1</t>
  </si>
  <si>
    <t>3.6.2</t>
  </si>
  <si>
    <t>4.5</t>
  </si>
  <si>
    <t>4.5.1</t>
  </si>
  <si>
    <t>4.5.2</t>
  </si>
  <si>
    <t>5.5.3</t>
  </si>
  <si>
    <t>5.6</t>
  </si>
  <si>
    <t>5.6.1</t>
  </si>
  <si>
    <t>5.6.2</t>
  </si>
  <si>
    <t>6.5.3</t>
  </si>
  <si>
    <t>6.6.</t>
  </si>
  <si>
    <t>6.6.1</t>
  </si>
  <si>
    <t>6.6.2</t>
  </si>
  <si>
    <t>7.5.3</t>
  </si>
  <si>
    <t>7.6</t>
  </si>
  <si>
    <t>7.6.1</t>
  </si>
  <si>
    <t>7.6.2</t>
  </si>
  <si>
    <t>8.5.3</t>
  </si>
  <si>
    <t>8.6.1</t>
  </si>
  <si>
    <t>8.6.2</t>
  </si>
  <si>
    <t>9.5.3</t>
  </si>
  <si>
    <t>9.6</t>
  </si>
  <si>
    <t>9.6.1</t>
  </si>
  <si>
    <t>9.6.2</t>
  </si>
  <si>
    <t>10.5.3</t>
  </si>
  <si>
    <t>10.6</t>
  </si>
  <si>
    <t>10.6.1</t>
  </si>
  <si>
    <t>10.6.2</t>
  </si>
  <si>
    <t>11.5.3</t>
  </si>
  <si>
    <t>11.6</t>
  </si>
  <si>
    <t>11.6.1</t>
  </si>
  <si>
    <t>11.6.2</t>
  </si>
  <si>
    <t>12.5.3</t>
  </si>
  <si>
    <t>12.6</t>
  </si>
  <si>
    <t>12.6.1</t>
  </si>
  <si>
    <t>12.6.2</t>
  </si>
  <si>
    <t>13.5.3</t>
  </si>
  <si>
    <t>13.6</t>
  </si>
  <si>
    <t>13.6.1</t>
  </si>
  <si>
    <t>13.6.2</t>
  </si>
  <si>
    <t>14.5.3</t>
  </si>
  <si>
    <t>14.6.1</t>
  </si>
  <si>
    <t>14.6.2</t>
  </si>
  <si>
    <t>15.5.3</t>
  </si>
  <si>
    <t>15.6.</t>
  </si>
  <si>
    <t>15.6.1</t>
  </si>
  <si>
    <t>15.6.2</t>
  </si>
  <si>
    <t>16.5.3</t>
  </si>
  <si>
    <t>16.6</t>
  </si>
  <si>
    <t>16.6.1</t>
  </si>
  <si>
    <t>16.6.2</t>
  </si>
  <si>
    <t>17.5.3</t>
  </si>
  <si>
    <t>17.6</t>
  </si>
  <si>
    <t>17.6.1</t>
  </si>
  <si>
    <t>17.6.2</t>
  </si>
  <si>
    <t>18.5.3</t>
  </si>
  <si>
    <t>18.6</t>
  </si>
  <si>
    <t>18.6.1</t>
  </si>
  <si>
    <t>18.6.2</t>
  </si>
  <si>
    <t>19.5.3</t>
  </si>
  <si>
    <t>19.6</t>
  </si>
  <si>
    <t>19.6.1</t>
  </si>
  <si>
    <t>19.6.2</t>
  </si>
  <si>
    <t>20.5.3</t>
  </si>
  <si>
    <t>20.6</t>
  </si>
  <si>
    <t>21.5.3</t>
  </si>
  <si>
    <t>21.6</t>
  </si>
  <si>
    <t>21.6.1</t>
  </si>
  <si>
    <t>21.6.2</t>
  </si>
  <si>
    <t>22.5.3</t>
  </si>
  <si>
    <t>22.6</t>
  </si>
  <si>
    <t>22.6.1</t>
  </si>
  <si>
    <t>22.6.2</t>
  </si>
  <si>
    <t>23.5.3</t>
  </si>
  <si>
    <t>23.6</t>
  </si>
  <si>
    <t>23.6.1</t>
  </si>
  <si>
    <t>23.6.2</t>
  </si>
  <si>
    <t>24.6</t>
  </si>
  <si>
    <t>24.6.1</t>
  </si>
  <si>
    <t>24.6.2</t>
  </si>
  <si>
    <t>6. Кладка включает работы по возведению конструкций из кирпича, блоков или других материалов с последующей заделкой отверстий, проёмов, гнёзд и борозд после прокладки инженерных сетей  в соответствии с проектом.</t>
  </si>
  <si>
    <t xml:space="preserve">5. Кладка перегородок из керамзитобетонных блоков t= 80мм., со 2 этажа разделена на 2 позиции: кладка вентшахт и кладка межкомнатных перегородок в 1 ряд. Объемы данной работы округлены в большую сторону, после выхода РД будет фактическая корректировка в меньшую сторону. </t>
  </si>
  <si>
    <t>Многоквартирный жилой дом с автостоянкой, расположенный по адресу: г. Тюмень, улица Циолковского</t>
  </si>
  <si>
    <t>0.1.4.3.2.1.3.1.1</t>
  </si>
  <si>
    <t>Устройство перегородок из керамзитобетонных блоков                      t= 80мм. С армированием сеткой каждые 3 ряда</t>
  </si>
  <si>
    <t>0.1.4.3.2.1.3.1.2</t>
  </si>
  <si>
    <t>0.1.4.3.2.1.3.1.7</t>
  </si>
  <si>
    <t>0.1.4.3.2.1.3.1.8</t>
  </si>
  <si>
    <t>Сетка кладочная металлическая ячейка d=4мм яч 50х50 мм</t>
  </si>
  <si>
    <t>0.1.4.3.2.1.4</t>
  </si>
  <si>
    <t xml:space="preserve">Устройство  отсечной  гидроизоляции </t>
  </si>
  <si>
    <t>Мастика приклеивающая "Технониколь №27" или аналог</t>
  </si>
  <si>
    <t xml:space="preserve">Отсечная гидроизоляция Технониколь (200мм) Первый ряд каменных работ </t>
  </si>
  <si>
    <t>1.5</t>
  </si>
  <si>
    <t>1.5.1</t>
  </si>
  <si>
    <t>1.5.2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</si>
</sst>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50" x14ac:knownFonts="1">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scheme val="minor"/>
    </font>
    <font>
      <sz val="11"/>
      <color theme="1"/>
      <name val="Calibri"/>
      <family val="2"/>
      <charset val="204"/>
    </font>
    <font>
      <sz val="11"/>
      <color rgb="FFFF0000"/>
      <name val="Times New Roman"/>
      <family val="1"/>
      <charset val="204"/>
    </font>
    <font>
      <sz val="10"/>
      <color theme="1"/>
      <name val="Times New Roman"/>
      <family val="1"/>
      <charset val="204"/>
    </font>
    <font>
      <sz val="12"/>
      <color theme="1"/>
      <name val="Times New Roman"/>
      <family val="1"/>
      <charset val="204"/>
    </font>
    <font>
      <sz val="10"/>
      <color rgb="FFFF0000"/>
      <name val="Times New Roman"/>
      <family val="1"/>
      <charset val="204"/>
    </font>
    <font>
      <b/>
      <sz val="14"/>
      <color theme="1"/>
      <name val="Times New Roman"/>
      <family val="1"/>
      <charset val="204"/>
    </font>
    <font>
      <b/>
      <sz val="12"/>
      <color theme="1"/>
      <name val="Times New Roman"/>
      <family val="1"/>
      <charset val="204"/>
    </font>
    <font>
      <i/>
      <sz val="12"/>
      <color theme="1"/>
      <name val="Times New Roman"/>
      <family val="1"/>
      <charset val="204"/>
    </font>
    <font>
      <b/>
      <sz val="11"/>
      <color theme="1"/>
      <name val="Times New Roman"/>
      <family val="1"/>
      <charset val="204"/>
    </font>
    <font>
      <b/>
      <sz val="11"/>
      <name val="Times New Roman"/>
      <family val="1"/>
      <charset val="204"/>
    </font>
    <font>
      <sz val="11"/>
      <name val="Times New Roman"/>
      <family val="1"/>
      <charset val="204"/>
    </font>
    <font>
      <sz val="10"/>
      <name val="Arial"/>
      <family val="2"/>
      <charset val="204"/>
    </font>
    <font>
      <sz val="11"/>
      <color theme="1"/>
      <name val="Times New Roman"/>
      <family val="1"/>
      <charset val="204"/>
    </font>
    <font>
      <b/>
      <sz val="11"/>
      <color rgb="FF000000"/>
      <name val="Times New Roman"/>
      <family val="1"/>
      <charset val="204"/>
    </font>
    <font>
      <sz val="11"/>
      <color rgb="FF000000"/>
      <name val="Calibri"/>
      <family val="2"/>
      <charset val="204"/>
    </font>
    <font>
      <sz val="11"/>
      <name val="Calibri"/>
      <family val="2"/>
      <scheme val="minor"/>
    </font>
    <font>
      <sz val="8"/>
      <name val="Calibri"/>
      <family val="2"/>
      <scheme val="minor"/>
    </font>
    <font>
      <sz val="11"/>
      <color rgb="FF000000"/>
      <name val="Times New Roman"/>
      <family val="1"/>
      <charset val="204"/>
    </font>
    <font>
      <sz val="12"/>
      <name val="Times New Roman"/>
      <family val="1"/>
      <charset val="204"/>
    </font>
    <font>
      <sz val="11"/>
      <color rgb="FFFF0000"/>
      <name val="Calibri"/>
      <family val="2"/>
      <scheme val="minor"/>
    </font>
    <font>
      <sz val="12"/>
      <color rgb="FFFF0000"/>
      <name val="Times New Roman"/>
      <family val="1"/>
      <charset val="204"/>
    </font>
    <font>
      <sz val="11"/>
      <color rgb="FFFF0000"/>
      <name val="Calibri"/>
      <family val="2"/>
      <charset val="204"/>
    </font>
    <font>
      <sz val="11"/>
      <color indexed="64"/>
      <name val="Times New Roman"/>
      <family val="1"/>
      <charset val="204"/>
    </font>
    <font>
      <b/>
      <sz val="11"/>
      <color indexed="64"/>
      <name val="Times New Roman"/>
      <family val="1"/>
      <charset val="204"/>
    </font>
    <font>
      <b/>
      <sz val="11"/>
      <color theme="1"/>
      <name val="Calibri"/>
      <family val="2"/>
      <charset val="204"/>
      <scheme val="minor"/>
    </font>
    <font>
      <b/>
      <i/>
      <sz val="11"/>
      <color theme="1"/>
      <name val="Times New Roman"/>
      <family val="1"/>
      <charset val="204"/>
    </font>
    <font>
      <i/>
      <sz val="11"/>
      <color theme="1"/>
      <name val="Times New Roman"/>
      <family val="1"/>
      <charset val="204"/>
    </font>
    <font>
      <i/>
      <sz val="11"/>
      <name val="Times New Roman"/>
      <family val="1"/>
      <charset val="204"/>
    </font>
    <font>
      <i/>
      <sz val="12"/>
      <name val="Times New Roman"/>
      <family val="1"/>
      <charset val="204"/>
    </font>
    <font>
      <b/>
      <i/>
      <sz val="12"/>
      <color theme="1"/>
      <name val="Times New Roman"/>
      <family val="1"/>
      <charset val="204"/>
    </font>
    <font>
      <sz val="9"/>
      <color rgb="FFFF0000"/>
      <name val="Times New Roman"/>
      <family val="1"/>
      <charset val="204"/>
    </font>
    <font>
      <b/>
      <sz val="9"/>
      <color theme="1"/>
      <name val="Times New Roman"/>
      <family val="1"/>
      <charset val="204"/>
    </font>
    <font>
      <sz val="9"/>
      <name val="Times New Roman"/>
      <family val="1"/>
      <charset val="204"/>
    </font>
    <font>
      <sz val="9"/>
      <name val="Calibri"/>
      <family val="2"/>
      <scheme val="minor"/>
    </font>
    <font>
      <sz val="9"/>
      <color theme="1"/>
      <name val="Calibri"/>
      <family val="2"/>
      <scheme val="minor"/>
    </font>
    <font>
      <b/>
      <sz val="9"/>
      <color theme="1"/>
      <name val="Calibri"/>
      <family val="2"/>
      <charset val="204"/>
      <scheme val="minor"/>
    </font>
    <font>
      <sz val="9"/>
      <color theme="1"/>
      <name val="Times New Roman"/>
      <family val="1"/>
      <charset val="204"/>
    </font>
    <font>
      <i/>
      <sz val="9"/>
      <color theme="1"/>
      <name val="Times New Roman"/>
      <family val="1"/>
      <charset val="204"/>
    </font>
    <font>
      <b/>
      <i/>
      <sz val="11"/>
      <name val="Times New Roman"/>
      <family val="1"/>
      <charset val="204"/>
    </font>
    <font>
      <b/>
      <i/>
      <sz val="9"/>
      <color theme="1"/>
      <name val="Times New Roman"/>
      <family val="1"/>
      <charset val="204"/>
    </font>
    <font>
      <sz val="8"/>
      <name val="Arial"/>
      <family val="2"/>
    </font>
    <font>
      <b/>
      <sz val="10"/>
      <color indexed="63"/>
      <name val="Times New Roman"/>
      <family val="1"/>
      <charset val="204"/>
    </font>
    <font>
      <sz val="12"/>
      <color indexed="64"/>
      <name val="Times New Roman"/>
      <family val="1"/>
      <charset val="204"/>
    </font>
    <font>
      <b/>
      <sz val="11"/>
      <color indexed="63"/>
      <name val="Times New Roman"/>
      <family val="1"/>
      <charset val="204"/>
    </font>
    <font>
      <sz val="9"/>
      <color indexed="81"/>
      <name val="Tahoma"/>
      <family val="2"/>
      <charset val="204"/>
    </font>
    <font>
      <b/>
      <sz val="9"/>
      <color indexed="81"/>
      <name val="Tahoma"/>
      <family val="2"/>
      <charset val="204"/>
    </font>
  </fonts>
  <fills count="11">
    <fill>
      <patternFill patternType="none"/>
    </fill>
    <fill>
      <patternFill patternType="gray125"/>
    </fill>
    <fill>
      <patternFill patternType="solid">
        <fgColor theme="0"/>
        <bgColor theme="0"/>
      </patternFill>
    </fill>
    <fill>
      <patternFill patternType="solid">
        <fgColor rgb="FFD7E2EF"/>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rgb="FF92D050"/>
        <bgColor indexed="64"/>
      </patternFill>
    </fill>
    <fill>
      <patternFill patternType="solid">
        <fgColor rgb="FFFFFF00"/>
        <bgColor indexed="64"/>
      </patternFill>
    </fill>
    <fill>
      <patternFill patternType="solid">
        <fgColor theme="0" tint="-0.34998626667073579"/>
        <bgColor theme="0"/>
      </patternFill>
    </fill>
    <fill>
      <patternFill patternType="solid">
        <fgColor theme="0" tint="-0.34998626667073579"/>
        <bgColor indexed="64"/>
      </patternFill>
    </fill>
    <fill>
      <patternFill patternType="solid">
        <fgColor theme="0" tint="-0.14999847407452621"/>
        <bgColor indexed="64"/>
      </patternFill>
    </fill>
  </fills>
  <borders count="29">
    <border>
      <left/>
      <right/>
      <top/>
      <bottom/>
      <diagonal/>
    </border>
    <border>
      <left style="medium">
        <color indexed="64"/>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thin">
        <color auto="1"/>
      </right>
      <top style="thin">
        <color auto="1"/>
      </top>
      <bottom style="thin">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thin">
        <color indexed="64"/>
      </bottom>
      <diagonal/>
    </border>
    <border>
      <left/>
      <right/>
      <top style="thin">
        <color indexed="64"/>
      </top>
      <bottom style="medium">
        <color indexed="64"/>
      </bottom>
      <diagonal/>
    </border>
    <border>
      <left style="thin">
        <color indexed="64"/>
      </left>
      <right style="thin">
        <color indexed="64"/>
      </right>
      <top/>
      <bottom style="thin">
        <color indexed="64"/>
      </bottom>
      <diagonal/>
    </border>
    <border>
      <left/>
      <right style="thin">
        <color auto="1"/>
      </right>
      <top style="thin">
        <color auto="1"/>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55"/>
      </right>
      <top style="thin">
        <color indexed="55"/>
      </top>
      <bottom style="thin">
        <color indexed="55"/>
      </bottom>
      <diagonal/>
    </border>
    <border>
      <left/>
      <right style="thin">
        <color indexed="55"/>
      </right>
      <top style="thin">
        <color indexed="55"/>
      </top>
      <bottom style="thin">
        <color indexed="55"/>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medium">
        <color indexed="64"/>
      </left>
      <right style="thin">
        <color auto="1"/>
      </right>
      <top style="thin">
        <color auto="1"/>
      </top>
      <bottom style="thin">
        <color auto="1"/>
      </bottom>
      <diagonal/>
    </border>
    <border>
      <left style="thin">
        <color indexed="64"/>
      </left>
      <right/>
      <top style="thin">
        <color indexed="64"/>
      </top>
      <bottom style="thin">
        <color indexed="64"/>
      </bottom>
      <diagonal/>
    </border>
    <border>
      <left/>
      <right style="thin">
        <color auto="1"/>
      </right>
      <top style="thin">
        <color auto="1"/>
      </top>
      <bottom style="thin">
        <color auto="1"/>
      </bottom>
      <diagonal/>
    </border>
    <border>
      <left/>
      <right/>
      <top style="thin">
        <color indexed="64"/>
      </top>
      <bottom style="thin">
        <color indexed="64"/>
      </bottom>
      <diagonal/>
    </border>
    <border>
      <left/>
      <right style="thin">
        <color indexed="55"/>
      </right>
      <top/>
      <bottom style="thin">
        <color indexed="55"/>
      </bottom>
      <diagonal/>
    </border>
    <border>
      <left style="thin">
        <color auto="1"/>
      </left>
      <right style="thin">
        <color auto="1"/>
      </right>
      <top/>
      <bottom style="thin">
        <color auto="1"/>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9">
    <xf numFmtId="0" fontId="0" fillId="0" borderId="0"/>
    <xf numFmtId="43" fontId="3" fillId="0" borderId="0" applyFont="0" applyFill="0" applyBorder="0" applyAlignment="0" applyProtection="0"/>
    <xf numFmtId="0" fontId="15" fillId="0" borderId="0"/>
    <xf numFmtId="0" fontId="18" fillId="0" borderId="0"/>
    <xf numFmtId="43" fontId="15" fillId="0" borderId="0" applyFont="0" applyFill="0" applyBorder="0" applyProtection="0"/>
    <xf numFmtId="0" fontId="3" fillId="0" borderId="0"/>
    <xf numFmtId="0" fontId="44" fillId="0" borderId="0"/>
    <xf numFmtId="0" fontId="2" fillId="0" borderId="0"/>
    <xf numFmtId="0" fontId="1" fillId="0" borderId="0"/>
  </cellStyleXfs>
  <cellXfs count="255">
    <xf numFmtId="0" fontId="0" fillId="0" borderId="0" xfId="0"/>
    <xf numFmtId="49" fontId="12" fillId="3" borderId="1" xfId="1" applyNumberFormat="1" applyFont="1" applyFill="1" applyBorder="1" applyAlignment="1" applyProtection="1">
      <alignment horizontal="center" vertical="center" wrapText="1"/>
    </xf>
    <xf numFmtId="49" fontId="25" fillId="0" borderId="0" xfId="0" applyNumberFormat="1" applyFont="1" applyAlignment="1" applyProtection="1">
      <alignment horizontal="center" vertical="center"/>
    </xf>
    <xf numFmtId="49" fontId="4" fillId="0" borderId="0" xfId="0" applyNumberFormat="1" applyFont="1" applyAlignment="1" applyProtection="1">
      <alignment horizontal="center" vertical="center"/>
    </xf>
    <xf numFmtId="49" fontId="7" fillId="0" borderId="0" xfId="0" applyNumberFormat="1" applyFont="1" applyAlignment="1" applyProtection="1">
      <alignment horizontal="center" vertical="center" wrapText="1"/>
    </xf>
    <xf numFmtId="49" fontId="21" fillId="0" borderId="1" xfId="3" applyNumberFormat="1" applyFont="1" applyFill="1" applyBorder="1" applyAlignment="1" applyProtection="1">
      <alignment horizontal="center" vertical="center"/>
    </xf>
    <xf numFmtId="49" fontId="12" fillId="3" borderId="6" xfId="0" applyNumberFormat="1" applyFont="1" applyFill="1" applyBorder="1" applyAlignment="1" applyProtection="1">
      <alignment horizontal="left" vertical="center" wrapText="1"/>
    </xf>
    <xf numFmtId="49" fontId="16" fillId="0" borderId="0" xfId="0" applyNumberFormat="1" applyFont="1" applyProtection="1"/>
    <xf numFmtId="49" fontId="30" fillId="0" borderId="0" xfId="0" applyNumberFormat="1" applyFont="1" applyAlignment="1" applyProtection="1">
      <alignment vertical="center"/>
    </xf>
    <xf numFmtId="49" fontId="0" fillId="0" borderId="0" xfId="0" applyNumberFormat="1" applyProtection="1"/>
    <xf numFmtId="0" fontId="1" fillId="0" borderId="0" xfId="8"/>
    <xf numFmtId="0" fontId="1" fillId="0" borderId="0" xfId="8" applyAlignment="1">
      <alignment horizontal="left"/>
    </xf>
    <xf numFmtId="0" fontId="1" fillId="0" borderId="0" xfId="8" applyAlignment="1">
      <alignment vertical="top" wrapText="1"/>
    </xf>
    <xf numFmtId="0" fontId="1" fillId="7" borderId="0" xfId="8" applyFill="1"/>
    <xf numFmtId="0" fontId="1" fillId="7" borderId="20" xfId="8" applyFill="1" applyBorder="1" applyAlignment="1">
      <alignment horizontal="left"/>
    </xf>
    <xf numFmtId="0" fontId="1" fillId="7" borderId="20" xfId="8" applyFill="1" applyBorder="1"/>
    <xf numFmtId="0" fontId="1" fillId="7" borderId="20" xfId="8" applyFill="1" applyBorder="1" applyAlignment="1">
      <alignment vertical="top" wrapText="1"/>
    </xf>
    <xf numFmtId="0" fontId="1" fillId="0" borderId="0" xfId="8" applyFill="1"/>
    <xf numFmtId="2" fontId="25" fillId="0" borderId="0" xfId="0" applyNumberFormat="1" applyFont="1" applyAlignment="1" applyProtection="1">
      <alignment horizontal="center" vertical="center"/>
    </xf>
    <xf numFmtId="2" fontId="5" fillId="0" borderId="0" xfId="0" applyNumberFormat="1" applyFont="1" applyAlignment="1" applyProtection="1">
      <alignment horizontal="center" vertical="center"/>
    </xf>
    <xf numFmtId="2" fontId="25" fillId="0" borderId="0" xfId="0" applyNumberFormat="1" applyFont="1" applyAlignment="1" applyProtection="1">
      <alignment horizontal="right" vertical="center" wrapText="1"/>
    </xf>
    <xf numFmtId="2" fontId="25" fillId="0" borderId="0" xfId="0" applyNumberFormat="1" applyFont="1" applyAlignment="1" applyProtection="1">
      <alignment horizontal="center" vertical="center" wrapText="1"/>
    </xf>
    <xf numFmtId="2" fontId="5" fillId="0" borderId="0" xfId="0" applyNumberFormat="1" applyFont="1" applyProtection="1"/>
    <xf numFmtId="2" fontId="8" fillId="0" borderId="0" xfId="0" applyNumberFormat="1" applyFont="1" applyProtection="1"/>
    <xf numFmtId="2" fontId="24" fillId="0" borderId="0" xfId="0" applyNumberFormat="1" applyFont="1" applyProtection="1"/>
    <xf numFmtId="2" fontId="24" fillId="0" borderId="0" xfId="0" applyNumberFormat="1" applyFont="1" applyAlignment="1" applyProtection="1">
      <alignment horizontal="right"/>
    </xf>
    <xf numFmtId="2" fontId="34" fillId="0" borderId="0" xfId="0" applyNumberFormat="1" applyFont="1" applyAlignment="1" applyProtection="1">
      <alignment horizontal="center" vertical="center"/>
    </xf>
    <xf numFmtId="2" fontId="8" fillId="0" borderId="0" xfId="0" applyNumberFormat="1" applyFont="1" applyAlignment="1" applyProtection="1">
      <alignment horizontal="center" vertical="center"/>
    </xf>
    <xf numFmtId="2" fontId="23" fillId="0" borderId="0" xfId="0" applyNumberFormat="1" applyFont="1" applyProtection="1"/>
    <xf numFmtId="2" fontId="4" fillId="0" borderId="0" xfId="0" applyNumberFormat="1" applyFont="1" applyAlignment="1" applyProtection="1">
      <alignment horizontal="center" vertical="center"/>
    </xf>
    <xf numFmtId="2" fontId="16" fillId="0" borderId="0" xfId="0" applyNumberFormat="1" applyFont="1" applyAlignment="1" applyProtection="1">
      <alignment horizontal="center" vertical="center"/>
    </xf>
    <xf numFmtId="2" fontId="4" fillId="0" borderId="0" xfId="0" applyNumberFormat="1" applyFont="1" applyAlignment="1" applyProtection="1">
      <alignment horizontal="right" vertical="center" wrapText="1"/>
    </xf>
    <xf numFmtId="2" fontId="4" fillId="0" borderId="0" xfId="0" applyNumberFormat="1" applyFont="1" applyAlignment="1" applyProtection="1">
      <alignment horizontal="center" vertical="center" wrapText="1"/>
    </xf>
    <xf numFmtId="2" fontId="6" fillId="0" borderId="0" xfId="0" applyNumberFormat="1" applyFont="1" applyProtection="1"/>
    <xf numFmtId="2" fontId="7" fillId="0" borderId="0" xfId="0" applyNumberFormat="1" applyFont="1" applyProtection="1"/>
    <xf numFmtId="2" fontId="7" fillId="0" borderId="0" xfId="0" applyNumberFormat="1" applyFont="1" applyAlignment="1" applyProtection="1">
      <alignment horizontal="right"/>
    </xf>
    <xf numFmtId="2" fontId="0" fillId="0" borderId="0" xfId="0" applyNumberFormat="1" applyProtection="1"/>
    <xf numFmtId="2" fontId="7" fillId="0" borderId="0" xfId="0" applyNumberFormat="1" applyFont="1" applyAlignment="1" applyProtection="1">
      <alignment horizontal="center" vertical="center" wrapText="1"/>
    </xf>
    <xf numFmtId="2" fontId="12" fillId="2" borderId="14" xfId="0" applyNumberFormat="1" applyFont="1" applyFill="1" applyBorder="1" applyAlignment="1" applyProtection="1">
      <alignment horizontal="center" vertical="center" wrapText="1"/>
    </xf>
    <xf numFmtId="2" fontId="7" fillId="0" borderId="2" xfId="0" applyNumberFormat="1" applyFont="1" applyBorder="1" applyAlignment="1" applyProtection="1">
      <alignment horizontal="center" vertical="center" wrapText="1"/>
    </xf>
    <xf numFmtId="2" fontId="12" fillId="2" borderId="15" xfId="0" applyNumberFormat="1" applyFont="1" applyFill="1" applyBorder="1" applyAlignment="1" applyProtection="1">
      <alignment horizontal="center" vertical="center" wrapText="1"/>
    </xf>
    <xf numFmtId="2" fontId="12" fillId="2" borderId="2" xfId="0" applyNumberFormat="1" applyFont="1" applyFill="1" applyBorder="1" applyAlignment="1" applyProtection="1">
      <alignment horizontal="center" vertical="center" wrapText="1"/>
    </xf>
    <xf numFmtId="2" fontId="12" fillId="2" borderId="12" xfId="0" applyNumberFormat="1" applyFont="1" applyFill="1" applyBorder="1" applyAlignment="1" applyProtection="1">
      <alignment horizontal="center" vertical="center" wrapText="1"/>
    </xf>
    <xf numFmtId="2" fontId="17" fillId="9" borderId="2" xfId="3" applyNumberFormat="1" applyFont="1" applyFill="1" applyBorder="1" applyAlignment="1" applyProtection="1">
      <alignment horizontal="center" vertical="center"/>
    </xf>
    <xf numFmtId="2" fontId="47" fillId="9" borderId="20" xfId="6" applyNumberFormat="1" applyFont="1" applyFill="1" applyBorder="1" applyAlignment="1" applyProtection="1">
      <alignment horizontal="center" vertical="center"/>
    </xf>
    <xf numFmtId="2" fontId="12" fillId="9" borderId="2" xfId="0" applyNumberFormat="1" applyFont="1" applyFill="1" applyBorder="1" applyAlignment="1" applyProtection="1">
      <alignment horizontal="left" vertical="center" wrapText="1"/>
    </xf>
    <xf numFmtId="2" fontId="14" fillId="9" borderId="2" xfId="3" applyNumberFormat="1" applyFont="1" applyFill="1" applyBorder="1" applyAlignment="1" applyProtection="1">
      <alignment horizontal="center" vertical="center" wrapText="1"/>
    </xf>
    <xf numFmtId="2" fontId="14" fillId="9" borderId="2" xfId="3" applyNumberFormat="1" applyFont="1" applyFill="1" applyBorder="1" applyAlignment="1" applyProtection="1">
      <alignment horizontal="center" vertical="center"/>
    </xf>
    <xf numFmtId="2" fontId="14" fillId="9" borderId="3" xfId="2" applyNumberFormat="1" applyFont="1" applyFill="1" applyBorder="1" applyAlignment="1" applyProtection="1">
      <alignment horizontal="center" vertical="center" wrapText="1"/>
    </xf>
    <xf numFmtId="2" fontId="14" fillId="9" borderId="2" xfId="2" applyNumberFormat="1" applyFont="1" applyFill="1" applyBorder="1" applyAlignment="1" applyProtection="1">
      <alignment horizontal="center" vertical="center" wrapText="1"/>
    </xf>
    <xf numFmtId="2" fontId="26" fillId="9" borderId="5" xfId="4" applyNumberFormat="1" applyFont="1" applyFill="1" applyBorder="1" applyAlignment="1" applyProtection="1">
      <alignment horizontal="center" vertical="center" wrapText="1"/>
    </xf>
    <xf numFmtId="2" fontId="26" fillId="9" borderId="2" xfId="4" applyNumberFormat="1" applyFont="1" applyFill="1" applyBorder="1" applyAlignment="1" applyProtection="1">
      <alignment horizontal="center" vertical="center" wrapText="1"/>
    </xf>
    <xf numFmtId="2" fontId="21" fillId="9" borderId="2" xfId="3" applyNumberFormat="1" applyFont="1" applyFill="1" applyBorder="1" applyAlignment="1" applyProtection="1">
      <alignment horizontal="center" vertical="center"/>
    </xf>
    <xf numFmtId="2" fontId="13" fillId="9" borderId="2" xfId="2" applyNumberFormat="1" applyFont="1" applyFill="1" applyBorder="1" applyAlignment="1" applyProtection="1">
      <alignment horizontal="center" vertical="center"/>
    </xf>
    <xf numFmtId="2" fontId="12" fillId="9" borderId="2" xfId="0" applyNumberFormat="1" applyFont="1" applyFill="1" applyBorder="1" applyAlignment="1" applyProtection="1">
      <alignment horizontal="center" vertical="center" wrapText="1"/>
    </xf>
    <xf numFmtId="2" fontId="17" fillId="9" borderId="3" xfId="3" applyNumberFormat="1" applyFont="1" applyFill="1" applyBorder="1" applyAlignment="1" applyProtection="1">
      <alignment horizontal="center" vertical="center"/>
    </xf>
    <xf numFmtId="2" fontId="0" fillId="9" borderId="0" xfId="0" applyNumberFormat="1" applyFill="1" applyProtection="1"/>
    <xf numFmtId="2" fontId="17" fillId="10" borderId="2" xfId="3" applyNumberFormat="1" applyFont="1" applyFill="1" applyBorder="1" applyAlignment="1" applyProtection="1">
      <alignment horizontal="center" vertical="center"/>
    </xf>
    <xf numFmtId="2" fontId="12" fillId="10" borderId="18" xfId="6" applyNumberFormat="1" applyFont="1" applyFill="1" applyBorder="1" applyAlignment="1" applyProtection="1">
      <alignment horizontal="center" vertical="center"/>
    </xf>
    <xf numFmtId="2" fontId="13" fillId="10" borderId="2" xfId="3" applyNumberFormat="1" applyFont="1" applyFill="1" applyBorder="1" applyAlignment="1" applyProtection="1">
      <alignment vertical="center" wrapText="1"/>
    </xf>
    <xf numFmtId="2" fontId="13" fillId="10" borderId="2" xfId="3" applyNumberFormat="1" applyFont="1" applyFill="1" applyBorder="1" applyAlignment="1" applyProtection="1">
      <alignment horizontal="center" vertical="center" wrapText="1"/>
    </xf>
    <xf numFmtId="2" fontId="13" fillId="10" borderId="2" xfId="3" applyNumberFormat="1" applyFont="1" applyFill="1" applyBorder="1" applyAlignment="1" applyProtection="1">
      <alignment horizontal="center" vertical="center"/>
    </xf>
    <xf numFmtId="2" fontId="13" fillId="10" borderId="3" xfId="2" applyNumberFormat="1" applyFont="1" applyFill="1" applyBorder="1" applyAlignment="1" applyProtection="1">
      <alignment horizontal="center" vertical="center" wrapText="1"/>
    </xf>
    <xf numFmtId="2" fontId="13" fillId="10" borderId="2" xfId="2" applyNumberFormat="1" applyFont="1" applyFill="1" applyBorder="1" applyAlignment="1" applyProtection="1">
      <alignment horizontal="center" vertical="center" wrapText="1"/>
    </xf>
    <xf numFmtId="2" fontId="17" fillId="10" borderId="2" xfId="0" applyNumberFormat="1" applyFont="1" applyFill="1" applyBorder="1" applyAlignment="1" applyProtection="1">
      <alignment horizontal="center" vertical="center" wrapText="1"/>
    </xf>
    <xf numFmtId="2" fontId="17" fillId="10" borderId="3" xfId="3" applyNumberFormat="1" applyFont="1" applyFill="1" applyBorder="1" applyAlignment="1" applyProtection="1">
      <alignment horizontal="center" vertical="center"/>
    </xf>
    <xf numFmtId="2" fontId="28" fillId="10" borderId="0" xfId="0" applyNumberFormat="1" applyFont="1" applyFill="1" applyProtection="1"/>
    <xf numFmtId="2" fontId="21" fillId="0" borderId="2" xfId="3" applyNumberFormat="1" applyFont="1" applyFill="1" applyBorder="1" applyAlignment="1" applyProtection="1">
      <alignment horizontal="center" vertical="center"/>
    </xf>
    <xf numFmtId="2" fontId="13" fillId="0" borderId="5" xfId="0" applyNumberFormat="1" applyFont="1" applyBorder="1" applyAlignment="1" applyProtection="1">
      <alignment horizontal="center" vertical="center"/>
    </xf>
    <xf numFmtId="2" fontId="14" fillId="0" borderId="2" xfId="0" applyNumberFormat="1" applyFont="1" applyFill="1" applyBorder="1" applyAlignment="1" applyProtection="1">
      <alignment horizontal="left" vertical="top" wrapText="1"/>
    </xf>
    <xf numFmtId="2" fontId="16" fillId="0" borderId="2" xfId="0" applyNumberFormat="1" applyFont="1" applyFill="1" applyBorder="1" applyAlignment="1" applyProtection="1">
      <alignment horizontal="center" vertical="center" wrapText="1"/>
    </xf>
    <xf numFmtId="2" fontId="14" fillId="0" borderId="2" xfId="0" applyNumberFormat="1" applyFont="1" applyFill="1" applyBorder="1" applyAlignment="1" applyProtection="1">
      <alignment horizontal="center" vertical="center"/>
    </xf>
    <xf numFmtId="2" fontId="14" fillId="0" borderId="3" xfId="0" applyNumberFormat="1" applyFont="1" applyFill="1" applyBorder="1" applyAlignment="1" applyProtection="1">
      <alignment horizontal="center" vertical="center"/>
    </xf>
    <xf numFmtId="2" fontId="17" fillId="0" borderId="2" xfId="3" applyNumberFormat="1" applyFont="1" applyFill="1" applyBorder="1" applyAlignment="1" applyProtection="1">
      <alignment horizontal="center" vertical="center"/>
    </xf>
    <xf numFmtId="2" fontId="21" fillId="0" borderId="2" xfId="0" applyNumberFormat="1" applyFont="1" applyBorder="1" applyAlignment="1" applyProtection="1">
      <alignment horizontal="center" vertical="center" wrapText="1"/>
    </xf>
    <xf numFmtId="2" fontId="13" fillId="0" borderId="2" xfId="3" applyNumberFormat="1" applyFont="1" applyFill="1" applyBorder="1" applyAlignment="1" applyProtection="1">
      <alignment horizontal="center" vertical="center" wrapText="1"/>
    </xf>
    <xf numFmtId="2" fontId="17" fillId="0" borderId="3" xfId="3" applyNumberFormat="1" applyFont="1" applyFill="1" applyBorder="1" applyAlignment="1" applyProtection="1">
      <alignment horizontal="center" vertical="center"/>
    </xf>
    <xf numFmtId="2" fontId="19" fillId="0" borderId="0" xfId="0" applyNumberFormat="1" applyFont="1" applyProtection="1"/>
    <xf numFmtId="2" fontId="16" fillId="0" borderId="2" xfId="0" applyNumberFormat="1" applyFont="1" applyFill="1" applyBorder="1" applyAlignment="1" applyProtection="1">
      <alignment vertical="center" wrapText="1"/>
    </xf>
    <xf numFmtId="2" fontId="12" fillId="0" borderId="5" xfId="0" applyNumberFormat="1" applyFont="1" applyBorder="1" applyAlignment="1" applyProtection="1">
      <alignment horizontal="center" vertical="center"/>
    </xf>
    <xf numFmtId="2" fontId="16" fillId="0" borderId="2" xfId="0" applyNumberFormat="1" applyFont="1" applyBorder="1" applyAlignment="1" applyProtection="1">
      <alignment horizontal="center" vertical="center" wrapText="1"/>
    </xf>
    <xf numFmtId="2" fontId="16" fillId="0" borderId="2" xfId="0" applyNumberFormat="1" applyFont="1" applyBorder="1" applyAlignment="1" applyProtection="1">
      <alignment horizontal="center" vertical="center"/>
    </xf>
    <xf numFmtId="2" fontId="16" fillId="0" borderId="3" xfId="0" applyNumberFormat="1" applyFont="1" applyFill="1" applyBorder="1" applyAlignment="1" applyProtection="1">
      <alignment horizontal="center" vertical="center" wrapText="1"/>
    </xf>
    <xf numFmtId="2" fontId="12" fillId="10" borderId="2" xfId="3" applyNumberFormat="1" applyFont="1" applyFill="1" applyBorder="1" applyAlignment="1" applyProtection="1">
      <alignment horizontal="center" vertical="center"/>
    </xf>
    <xf numFmtId="2" fontId="12" fillId="10" borderId="2" xfId="0" applyNumberFormat="1" applyFont="1" applyFill="1" applyBorder="1" applyAlignment="1" applyProtection="1">
      <alignment horizontal="left" vertical="center" wrapText="1"/>
    </xf>
    <xf numFmtId="2" fontId="12" fillId="10" borderId="2" xfId="3" applyNumberFormat="1" applyFont="1" applyFill="1" applyBorder="1" applyAlignment="1" applyProtection="1">
      <alignment horizontal="center" vertical="center" wrapText="1"/>
    </xf>
    <xf numFmtId="2" fontId="12" fillId="10" borderId="3" xfId="2" applyNumberFormat="1" applyFont="1" applyFill="1" applyBorder="1" applyAlignment="1" applyProtection="1">
      <alignment horizontal="center" vertical="center" wrapText="1"/>
    </xf>
    <xf numFmtId="2" fontId="12" fillId="10" borderId="2" xfId="2" applyNumberFormat="1" applyFont="1" applyFill="1" applyBorder="1" applyAlignment="1" applyProtection="1">
      <alignment horizontal="center" vertical="center" wrapText="1"/>
    </xf>
    <xf numFmtId="2" fontId="13" fillId="0" borderId="19" xfId="0" applyNumberFormat="1" applyFont="1" applyBorder="1" applyAlignment="1" applyProtection="1">
      <alignment horizontal="center" vertical="center"/>
    </xf>
    <xf numFmtId="2" fontId="14" fillId="0" borderId="2" xfId="3" applyNumberFormat="1" applyFont="1" applyFill="1" applyBorder="1" applyAlignment="1" applyProtection="1">
      <alignment horizontal="center" vertical="center" wrapText="1"/>
    </xf>
    <xf numFmtId="2" fontId="12" fillId="0" borderId="19" xfId="0" applyNumberFormat="1" applyFont="1" applyBorder="1" applyAlignment="1" applyProtection="1">
      <alignment horizontal="center" vertical="center"/>
    </xf>
    <xf numFmtId="2" fontId="16" fillId="0" borderId="2" xfId="0" applyNumberFormat="1" applyFont="1" applyFill="1" applyBorder="1" applyAlignment="1" applyProtection="1">
      <alignment horizontal="center" vertical="center"/>
    </xf>
    <xf numFmtId="2" fontId="13" fillId="10" borderId="4" xfId="4" applyNumberFormat="1" applyFont="1" applyFill="1" applyBorder="1" applyAlignment="1" applyProtection="1">
      <alignment horizontal="center" vertical="center" wrapText="1"/>
    </xf>
    <xf numFmtId="2" fontId="14" fillId="0" borderId="3" xfId="0" applyNumberFormat="1" applyFont="1" applyFill="1" applyBorder="1" applyAlignment="1" applyProtection="1">
      <alignment horizontal="center" vertical="center" wrapText="1"/>
    </xf>
    <xf numFmtId="2" fontId="14" fillId="0" borderId="4" xfId="0" applyNumberFormat="1" applyFont="1" applyFill="1" applyBorder="1" applyAlignment="1" applyProtection="1">
      <alignment horizontal="center" vertical="center"/>
    </xf>
    <xf numFmtId="2" fontId="3" fillId="0" borderId="0" xfId="0" applyNumberFormat="1" applyFont="1" applyProtection="1"/>
    <xf numFmtId="2" fontId="12" fillId="0" borderId="19" xfId="0" applyNumberFormat="1" applyFont="1" applyFill="1" applyBorder="1" applyAlignment="1" applyProtection="1">
      <alignment horizontal="center" vertical="center"/>
    </xf>
    <xf numFmtId="2" fontId="14" fillId="10" borderId="2" xfId="3" applyNumberFormat="1" applyFont="1" applyFill="1" applyBorder="1" applyAlignment="1" applyProtection="1">
      <alignment horizontal="center" vertical="center" wrapText="1"/>
    </xf>
    <xf numFmtId="2" fontId="14" fillId="10" borderId="2" xfId="3" applyNumberFormat="1" applyFont="1" applyFill="1" applyBorder="1" applyAlignment="1" applyProtection="1">
      <alignment horizontal="center" vertical="center"/>
    </xf>
    <xf numFmtId="2" fontId="14" fillId="10" borderId="3" xfId="2" applyNumberFormat="1" applyFont="1" applyFill="1" applyBorder="1" applyAlignment="1" applyProtection="1">
      <alignment horizontal="center" vertical="center" wrapText="1"/>
    </xf>
    <xf numFmtId="2" fontId="14" fillId="10" borderId="2" xfId="2" applyNumberFormat="1" applyFont="1" applyFill="1" applyBorder="1" applyAlignment="1" applyProtection="1">
      <alignment horizontal="center" vertical="center" wrapText="1"/>
    </xf>
    <xf numFmtId="2" fontId="0" fillId="10" borderId="0" xfId="0" applyNumberFormat="1" applyFill="1" applyProtection="1"/>
    <xf numFmtId="2" fontId="45" fillId="0" borderId="26" xfId="6" applyNumberFormat="1" applyFont="1" applyFill="1" applyBorder="1" applyAlignment="1" applyProtection="1">
      <alignment horizontal="center" vertical="center"/>
    </xf>
    <xf numFmtId="2" fontId="16" fillId="7" borderId="20" xfId="0" applyNumberFormat="1" applyFont="1" applyFill="1" applyBorder="1" applyAlignment="1" applyProtection="1">
      <alignment horizontal="left" vertical="center" wrapText="1"/>
    </xf>
    <xf numFmtId="2" fontId="14" fillId="0" borderId="20" xfId="3" applyNumberFormat="1" applyFont="1" applyFill="1" applyBorder="1" applyAlignment="1" applyProtection="1">
      <alignment horizontal="center" vertical="center"/>
    </xf>
    <xf numFmtId="2" fontId="14" fillId="0" borderId="22" xfId="2" applyNumberFormat="1" applyFont="1" applyFill="1" applyBorder="1" applyAlignment="1" applyProtection="1">
      <alignment horizontal="center" vertical="center" wrapText="1"/>
    </xf>
    <xf numFmtId="2" fontId="14" fillId="0" borderId="20" xfId="2" applyNumberFormat="1" applyFont="1" applyFill="1" applyBorder="1" applyAlignment="1" applyProtection="1">
      <alignment horizontal="center" vertical="center" wrapText="1"/>
    </xf>
    <xf numFmtId="2" fontId="0" fillId="0" borderId="0" xfId="0" applyNumberFormat="1" applyFill="1" applyProtection="1"/>
    <xf numFmtId="2" fontId="45" fillId="0" borderId="12" xfId="6" applyNumberFormat="1" applyFont="1" applyFill="1" applyBorder="1" applyAlignment="1" applyProtection="1">
      <alignment horizontal="center" vertical="center"/>
    </xf>
    <xf numFmtId="2" fontId="16" fillId="0" borderId="20" xfId="0" applyNumberFormat="1" applyFont="1" applyFill="1" applyBorder="1" applyAlignment="1" applyProtection="1">
      <alignment horizontal="left" vertical="center" wrapText="1"/>
    </xf>
    <xf numFmtId="2" fontId="12" fillId="0" borderId="12" xfId="0" applyNumberFormat="1" applyFont="1" applyBorder="1" applyAlignment="1" applyProtection="1">
      <alignment horizontal="center" vertical="center"/>
    </xf>
    <xf numFmtId="2" fontId="16" fillId="0" borderId="20" xfId="0" applyNumberFormat="1" applyFont="1" applyBorder="1" applyAlignment="1" applyProtection="1">
      <alignment horizontal="center" vertical="center"/>
    </xf>
    <xf numFmtId="2" fontId="16" fillId="0" borderId="22" xfId="0" applyNumberFormat="1" applyFont="1" applyFill="1" applyBorder="1" applyAlignment="1" applyProtection="1">
      <alignment horizontal="center" vertical="center" wrapText="1"/>
    </xf>
    <xf numFmtId="2" fontId="16" fillId="0" borderId="20" xfId="0" applyNumberFormat="1" applyFont="1" applyFill="1" applyBorder="1" applyAlignment="1" applyProtection="1">
      <alignment horizontal="center" vertical="center" wrapText="1"/>
    </xf>
    <xf numFmtId="2" fontId="12" fillId="0" borderId="23" xfId="0" applyNumberFormat="1" applyFont="1" applyFill="1" applyBorder="1" applyAlignment="1" applyProtection="1">
      <alignment horizontal="center" vertical="center"/>
    </xf>
    <xf numFmtId="2" fontId="14" fillId="0" borderId="24" xfId="0" applyNumberFormat="1" applyFont="1" applyFill="1" applyBorder="1" applyAlignment="1" applyProtection="1">
      <alignment horizontal="center" vertical="center"/>
    </xf>
    <xf numFmtId="2" fontId="12" fillId="8" borderId="2" xfId="0" applyNumberFormat="1" applyFont="1" applyFill="1" applyBorder="1" applyAlignment="1" applyProtection="1">
      <alignment horizontal="center" vertical="center" wrapText="1"/>
    </xf>
    <xf numFmtId="2" fontId="16" fillId="8" borderId="2" xfId="0" applyNumberFormat="1" applyFont="1" applyFill="1" applyBorder="1" applyAlignment="1" applyProtection="1">
      <alignment horizontal="center" vertical="center" wrapText="1"/>
    </xf>
    <xf numFmtId="2" fontId="14" fillId="8" borderId="22" xfId="2" applyNumberFormat="1" applyFont="1" applyFill="1" applyBorder="1" applyAlignment="1" applyProtection="1">
      <alignment horizontal="center" vertical="center" wrapText="1"/>
    </xf>
    <xf numFmtId="2" fontId="21" fillId="9" borderId="2" xfId="0" applyNumberFormat="1" applyFont="1" applyFill="1" applyBorder="1" applyAlignment="1" applyProtection="1">
      <alignment horizontal="center" vertical="center" wrapText="1"/>
    </xf>
    <xf numFmtId="2" fontId="13" fillId="9" borderId="2" xfId="3" applyNumberFormat="1" applyFont="1" applyFill="1" applyBorder="1" applyAlignment="1" applyProtection="1">
      <alignment horizontal="center" vertical="center" wrapText="1"/>
    </xf>
    <xf numFmtId="2" fontId="8" fillId="9" borderId="0" xfId="0" applyNumberFormat="1" applyFont="1" applyFill="1" applyAlignment="1" applyProtection="1">
      <alignment horizontal="center" vertical="center"/>
    </xf>
    <xf numFmtId="2" fontId="8" fillId="9" borderId="0" xfId="0" applyNumberFormat="1" applyFont="1" applyFill="1" applyProtection="1"/>
    <xf numFmtId="2" fontId="47" fillId="10" borderId="25" xfId="6" applyNumberFormat="1" applyFont="1" applyFill="1" applyBorder="1" applyAlignment="1" applyProtection="1">
      <alignment horizontal="center" vertical="center"/>
    </xf>
    <xf numFmtId="2" fontId="45" fillId="0" borderId="25" xfId="6" applyNumberFormat="1" applyFont="1" applyFill="1" applyBorder="1" applyAlignment="1" applyProtection="1">
      <alignment horizontal="center" vertical="center"/>
    </xf>
    <xf numFmtId="2" fontId="14" fillId="0" borderId="2" xfId="3" applyNumberFormat="1" applyFont="1" applyFill="1" applyBorder="1" applyAlignment="1" applyProtection="1">
      <alignment horizontal="center" vertical="center"/>
    </xf>
    <xf numFmtId="2" fontId="14" fillId="0" borderId="3" xfId="2" applyNumberFormat="1" applyFont="1" applyFill="1" applyBorder="1" applyAlignment="1" applyProtection="1">
      <alignment horizontal="center" vertical="center" wrapText="1"/>
    </xf>
    <xf numFmtId="2" fontId="14" fillId="0" borderId="2" xfId="2" applyNumberFormat="1" applyFont="1" applyFill="1" applyBorder="1" applyAlignment="1" applyProtection="1">
      <alignment horizontal="center" vertical="center" wrapText="1"/>
    </xf>
    <xf numFmtId="2" fontId="3" fillId="0" borderId="0" xfId="0" applyNumberFormat="1" applyFont="1" applyFill="1" applyProtection="1"/>
    <xf numFmtId="2" fontId="13" fillId="0" borderId="19" xfId="0" applyNumberFormat="1" applyFont="1" applyFill="1" applyBorder="1" applyAlignment="1" applyProtection="1">
      <alignment horizontal="center" vertical="center"/>
    </xf>
    <xf numFmtId="2" fontId="14" fillId="0" borderId="2" xfId="0" applyNumberFormat="1" applyFont="1" applyFill="1" applyBorder="1" applyAlignment="1" applyProtection="1">
      <alignment horizontal="center" vertical="center" wrapText="1"/>
    </xf>
    <xf numFmtId="2" fontId="19" fillId="0" borderId="0" xfId="0" applyNumberFormat="1" applyFont="1" applyFill="1" applyProtection="1"/>
    <xf numFmtId="2" fontId="45" fillId="0" borderId="0" xfId="6" applyNumberFormat="1" applyFont="1" applyFill="1" applyBorder="1" applyAlignment="1" applyProtection="1">
      <alignment horizontal="center" vertical="center"/>
    </xf>
    <xf numFmtId="2" fontId="47" fillId="9" borderId="17" xfId="6" applyNumberFormat="1" applyFont="1" applyFill="1" applyBorder="1" applyAlignment="1" applyProtection="1">
      <alignment horizontal="center" vertical="center"/>
    </xf>
    <xf numFmtId="2" fontId="13" fillId="0" borderId="19" xfId="2" applyNumberFormat="1" applyFont="1" applyFill="1" applyBorder="1" applyAlignment="1" applyProtection="1">
      <alignment horizontal="center" vertical="center"/>
    </xf>
    <xf numFmtId="2" fontId="16" fillId="0" borderId="2" xfId="0" applyNumberFormat="1" applyFont="1" applyFill="1" applyBorder="1" applyProtection="1"/>
    <xf numFmtId="2" fontId="16" fillId="7" borderId="2" xfId="0" applyNumberFormat="1" applyFont="1" applyFill="1" applyBorder="1" applyAlignment="1" applyProtection="1">
      <alignment vertical="center" wrapText="1"/>
    </xf>
    <xf numFmtId="2" fontId="16" fillId="7" borderId="2" xfId="0" applyNumberFormat="1" applyFont="1" applyFill="1" applyBorder="1" applyProtection="1"/>
    <xf numFmtId="2" fontId="12" fillId="3" borderId="2" xfId="1" applyNumberFormat="1" applyFont="1" applyFill="1" applyBorder="1" applyAlignment="1" applyProtection="1">
      <alignment horizontal="center" vertical="center" wrapText="1"/>
    </xf>
    <xf numFmtId="2" fontId="12" fillId="3" borderId="19" xfId="1" applyNumberFormat="1" applyFont="1" applyFill="1" applyBorder="1" applyAlignment="1" applyProtection="1">
      <alignment horizontal="center" vertical="center" wrapText="1"/>
    </xf>
    <xf numFmtId="2" fontId="14" fillId="3" borderId="22" xfId="2" applyNumberFormat="1" applyFont="1" applyFill="1" applyBorder="1" applyAlignment="1" applyProtection="1">
      <alignment horizontal="center" vertical="center" wrapText="1"/>
    </xf>
    <xf numFmtId="2" fontId="12" fillId="3" borderId="10" xfId="1" applyNumberFormat="1" applyFont="1" applyFill="1" applyBorder="1" applyAlignment="1" applyProtection="1">
      <alignment horizontal="center" vertical="center" wrapText="1"/>
    </xf>
    <xf numFmtId="2" fontId="12" fillId="3" borderId="5" xfId="1" applyNumberFormat="1" applyFont="1" applyFill="1" applyBorder="1" applyAlignment="1" applyProtection="1">
      <alignment horizontal="center" vertical="center" wrapText="1"/>
    </xf>
    <xf numFmtId="2" fontId="12" fillId="3" borderId="3" xfId="1" applyNumberFormat="1" applyFont="1" applyFill="1" applyBorder="1" applyAlignment="1" applyProtection="1">
      <alignment horizontal="center" vertical="center" wrapText="1"/>
    </xf>
    <xf numFmtId="2" fontId="12" fillId="3" borderId="9" xfId="0" applyNumberFormat="1" applyFont="1" applyFill="1" applyBorder="1" applyAlignment="1" applyProtection="1">
      <alignment horizontal="left" vertical="center" wrapText="1"/>
    </xf>
    <xf numFmtId="2" fontId="12" fillId="3" borderId="7" xfId="0" applyNumberFormat="1" applyFont="1" applyFill="1" applyBorder="1" applyAlignment="1" applyProtection="1">
      <alignment horizontal="center" vertical="center" wrapText="1"/>
    </xf>
    <xf numFmtId="2" fontId="12" fillId="3" borderId="7" xfId="1" applyNumberFormat="1" applyFont="1" applyFill="1" applyBorder="1" applyAlignment="1" applyProtection="1">
      <alignment horizontal="center" vertical="center" wrapText="1"/>
    </xf>
    <xf numFmtId="2" fontId="13" fillId="3" borderId="8" xfId="2" applyNumberFormat="1" applyFont="1" applyFill="1" applyBorder="1" applyAlignment="1" applyProtection="1">
      <alignment horizontal="center" vertical="center" wrapText="1"/>
    </xf>
    <xf numFmtId="2" fontId="12" fillId="3" borderId="11" xfId="1" applyNumberFormat="1" applyFont="1" applyFill="1" applyBorder="1" applyAlignment="1" applyProtection="1">
      <alignment horizontal="center" vertical="center" wrapText="1"/>
    </xf>
    <xf numFmtId="2" fontId="12" fillId="3" borderId="9" xfId="1" applyNumberFormat="1" applyFont="1" applyFill="1" applyBorder="1" applyAlignment="1" applyProtection="1">
      <alignment horizontal="center" vertical="center" wrapText="1"/>
    </xf>
    <xf numFmtId="2" fontId="12" fillId="3" borderId="8" xfId="0" applyNumberFormat="1" applyFont="1" applyFill="1" applyBorder="1" applyAlignment="1" applyProtection="1">
      <alignment horizontal="center" vertical="center" wrapText="1"/>
    </xf>
    <xf numFmtId="2" fontId="38" fillId="0" borderId="0" xfId="0" applyNumberFormat="1" applyFont="1" applyProtection="1"/>
    <xf numFmtId="2" fontId="12" fillId="0" borderId="0" xfId="0" applyNumberFormat="1" applyFont="1" applyAlignment="1" applyProtection="1">
      <alignment vertical="center"/>
    </xf>
    <xf numFmtId="2" fontId="16" fillId="0" borderId="0" xfId="7" applyNumberFormat="1" applyFont="1" applyAlignment="1" applyProtection="1">
      <alignment vertical="center"/>
    </xf>
    <xf numFmtId="2" fontId="28" fillId="4" borderId="0" xfId="0" applyNumberFormat="1" applyFont="1" applyFill="1" applyProtection="1"/>
    <xf numFmtId="2" fontId="16" fillId="0" borderId="0" xfId="0" applyNumberFormat="1" applyFont="1" applyProtection="1"/>
    <xf numFmtId="2" fontId="29" fillId="0" borderId="0" xfId="0" applyNumberFormat="1" applyFont="1" applyAlignment="1" applyProtection="1">
      <alignment vertical="center"/>
    </xf>
    <xf numFmtId="2" fontId="29" fillId="0" borderId="0" xfId="0" applyNumberFormat="1" applyFont="1" applyAlignment="1" applyProtection="1">
      <alignment horizontal="center" vertical="center"/>
    </xf>
    <xf numFmtId="2" fontId="42" fillId="0" borderId="0" xfId="0" applyNumberFormat="1" applyFont="1" applyAlignment="1" applyProtection="1">
      <alignment horizontal="center" vertical="center"/>
    </xf>
    <xf numFmtId="2" fontId="33" fillId="0" borderId="0" xfId="0" applyNumberFormat="1" applyFont="1" applyAlignment="1" applyProtection="1">
      <alignment horizontal="center" vertical="center"/>
    </xf>
    <xf numFmtId="2" fontId="33" fillId="0" borderId="0" xfId="0" applyNumberFormat="1" applyFont="1" applyAlignment="1" applyProtection="1">
      <alignment vertical="center"/>
    </xf>
    <xf numFmtId="2" fontId="43" fillId="0" borderId="0" xfId="0" applyNumberFormat="1" applyFont="1" applyAlignment="1" applyProtection="1">
      <alignment vertical="center"/>
    </xf>
    <xf numFmtId="2" fontId="30" fillId="0" borderId="0" xfId="0" applyNumberFormat="1" applyFont="1" applyAlignment="1" applyProtection="1">
      <alignment vertical="center"/>
    </xf>
    <xf numFmtId="2" fontId="11" fillId="0" borderId="0" xfId="0" applyNumberFormat="1" applyFont="1" applyAlignment="1" applyProtection="1">
      <alignment horizontal="center" vertical="center"/>
    </xf>
    <xf numFmtId="2" fontId="11" fillId="0" borderId="0" xfId="0" applyNumberFormat="1" applyFont="1" applyAlignment="1" applyProtection="1">
      <alignment vertical="center"/>
    </xf>
    <xf numFmtId="2" fontId="41" fillId="0" borderId="0" xfId="0" applyNumberFormat="1" applyFont="1" applyAlignment="1" applyProtection="1">
      <alignment vertical="center"/>
    </xf>
    <xf numFmtId="2" fontId="30" fillId="0" borderId="0" xfId="0" applyNumberFormat="1" applyFont="1" applyAlignment="1" applyProtection="1">
      <alignment horizontal="center" vertical="center"/>
    </xf>
    <xf numFmtId="2" fontId="31" fillId="0" borderId="0" xfId="0" applyNumberFormat="1" applyFont="1" applyAlignment="1" applyProtection="1">
      <alignment horizontal="center" vertical="center"/>
    </xf>
    <xf numFmtId="2" fontId="41" fillId="0" borderId="0" xfId="0" applyNumberFormat="1" applyFont="1" applyAlignment="1" applyProtection="1">
      <alignment horizontal="center" vertical="center"/>
    </xf>
    <xf numFmtId="2" fontId="32" fillId="0" borderId="0" xfId="0" applyNumberFormat="1" applyFont="1" applyAlignment="1" applyProtection="1">
      <alignment horizontal="center" vertical="center"/>
    </xf>
    <xf numFmtId="2" fontId="33" fillId="4" borderId="0" xfId="0" applyNumberFormat="1" applyFont="1" applyFill="1" applyAlignment="1" applyProtection="1">
      <alignment vertical="center"/>
    </xf>
    <xf numFmtId="2" fontId="10" fillId="4" borderId="0" xfId="0" applyNumberFormat="1" applyFont="1" applyFill="1" applyAlignment="1" applyProtection="1">
      <alignment horizontal="center" vertical="center"/>
    </xf>
    <xf numFmtId="2" fontId="10" fillId="4" borderId="0" xfId="0" applyNumberFormat="1" applyFont="1" applyFill="1" applyAlignment="1" applyProtection="1">
      <alignment vertical="center"/>
    </xf>
    <xf numFmtId="2" fontId="7" fillId="4" borderId="0" xfId="0" applyNumberFormat="1" applyFont="1" applyFill="1" applyAlignment="1" applyProtection="1">
      <alignment horizontal="center" vertical="center"/>
    </xf>
    <xf numFmtId="2" fontId="7" fillId="4" borderId="0" xfId="0" applyNumberFormat="1" applyFont="1" applyFill="1" applyAlignment="1" applyProtection="1">
      <alignment vertical="center"/>
    </xf>
    <xf numFmtId="2" fontId="40" fillId="4" borderId="0" xfId="0" applyNumberFormat="1" applyFont="1" applyFill="1" applyAlignment="1" applyProtection="1">
      <alignment vertical="center"/>
    </xf>
    <xf numFmtId="2" fontId="7" fillId="0" borderId="0" xfId="0" applyNumberFormat="1" applyFont="1" applyAlignment="1" applyProtection="1">
      <alignment vertical="center"/>
    </xf>
    <xf numFmtId="2" fontId="7" fillId="0" borderId="0" xfId="0" applyNumberFormat="1" applyFont="1" applyAlignment="1" applyProtection="1">
      <alignment horizontal="center" vertical="center"/>
    </xf>
    <xf numFmtId="2" fontId="22" fillId="0" borderId="0" xfId="0" applyNumberFormat="1" applyFont="1" applyAlignment="1" applyProtection="1">
      <alignment horizontal="center" vertical="center"/>
    </xf>
    <xf numFmtId="2" fontId="40" fillId="0" borderId="0" xfId="0" applyNumberFormat="1" applyFont="1" applyAlignment="1" applyProtection="1">
      <alignment vertical="center"/>
    </xf>
    <xf numFmtId="2" fontId="27" fillId="10" borderId="5" xfId="4" applyNumberFormat="1" applyFont="1" applyFill="1" applyBorder="1" applyAlignment="1" applyProtection="1">
      <alignment horizontal="center" vertical="center" wrapText="1"/>
      <protection locked="0"/>
    </xf>
    <xf numFmtId="2" fontId="27" fillId="6" borderId="2" xfId="4" applyNumberFormat="1" applyFont="1" applyFill="1" applyBorder="1" applyAlignment="1" applyProtection="1">
      <alignment horizontal="center" vertical="center" wrapText="1"/>
      <protection locked="0"/>
    </xf>
    <xf numFmtId="2" fontId="14" fillId="6" borderId="5" xfId="0" applyNumberFormat="1" applyFont="1" applyFill="1" applyBorder="1" applyAlignment="1" applyProtection="1">
      <alignment horizontal="center" vertical="center" wrapText="1"/>
      <protection locked="0"/>
    </xf>
    <xf numFmtId="2" fontId="14" fillId="0" borderId="2" xfId="0" applyNumberFormat="1" applyFont="1" applyBorder="1" applyAlignment="1" applyProtection="1">
      <alignment horizontal="center" vertical="center" wrapText="1"/>
      <protection locked="0"/>
    </xf>
    <xf numFmtId="2" fontId="14" fillId="6" borderId="13" xfId="0" applyNumberFormat="1" applyFont="1" applyFill="1" applyBorder="1" applyAlignment="1" applyProtection="1">
      <alignment horizontal="center" vertical="center" wrapText="1"/>
      <protection locked="0"/>
    </xf>
    <xf numFmtId="2" fontId="16" fillId="6" borderId="5" xfId="0" applyNumberFormat="1" applyFont="1" applyFill="1" applyBorder="1" applyAlignment="1" applyProtection="1">
      <alignment horizontal="center" vertical="center"/>
      <protection locked="0"/>
    </xf>
    <xf numFmtId="2" fontId="21" fillId="0" borderId="2" xfId="0" applyNumberFormat="1" applyFont="1" applyBorder="1" applyAlignment="1" applyProtection="1">
      <alignment horizontal="center" vertical="center" wrapText="1"/>
      <protection locked="0"/>
    </xf>
    <xf numFmtId="2" fontId="12" fillId="10" borderId="5" xfId="4" applyNumberFormat="1" applyFont="1" applyFill="1" applyBorder="1" applyAlignment="1" applyProtection="1">
      <alignment horizontal="center" vertical="center" wrapText="1"/>
      <protection locked="0"/>
    </xf>
    <xf numFmtId="2" fontId="12" fillId="6" borderId="2" xfId="4" applyNumberFormat="1" applyFont="1" applyFill="1" applyBorder="1" applyAlignment="1" applyProtection="1">
      <alignment horizontal="center" vertical="center" wrapText="1"/>
      <protection locked="0"/>
    </xf>
    <xf numFmtId="2" fontId="12" fillId="10" borderId="5" xfId="0" applyNumberFormat="1" applyFont="1" applyFill="1" applyBorder="1" applyAlignment="1" applyProtection="1">
      <alignment horizontal="center" vertical="center"/>
      <protection locked="0"/>
    </xf>
    <xf numFmtId="2" fontId="17" fillId="6" borderId="2" xfId="0" applyNumberFormat="1" applyFont="1" applyFill="1" applyBorder="1" applyAlignment="1" applyProtection="1">
      <alignment horizontal="center" vertical="center" wrapText="1"/>
      <protection locked="0"/>
    </xf>
    <xf numFmtId="2" fontId="26" fillId="10" borderId="5" xfId="4" applyNumberFormat="1" applyFont="1" applyFill="1" applyBorder="1" applyAlignment="1" applyProtection="1">
      <alignment horizontal="center" vertical="center" wrapText="1"/>
      <protection locked="0"/>
    </xf>
    <xf numFmtId="2" fontId="26" fillId="6" borderId="2" xfId="4" applyNumberFormat="1" applyFont="1" applyFill="1" applyBorder="1" applyAlignment="1" applyProtection="1">
      <alignment horizontal="center" vertical="center" wrapText="1"/>
      <protection locked="0"/>
    </xf>
    <xf numFmtId="2" fontId="26" fillId="6" borderId="23" xfId="4" applyNumberFormat="1" applyFont="1" applyFill="1" applyBorder="1" applyAlignment="1" applyProtection="1">
      <alignment horizontal="center" vertical="center" wrapText="1"/>
      <protection locked="0"/>
    </xf>
    <xf numFmtId="2" fontId="26" fillId="0" borderId="20" xfId="4" applyNumberFormat="1" applyFont="1" applyFill="1" applyBorder="1" applyAlignment="1" applyProtection="1">
      <alignment horizontal="center" vertical="center" wrapText="1"/>
      <protection locked="0"/>
    </xf>
    <xf numFmtId="2" fontId="16" fillId="6" borderId="23" xfId="0" applyNumberFormat="1" applyFont="1" applyFill="1" applyBorder="1" applyAlignment="1" applyProtection="1">
      <alignment horizontal="center" vertical="center"/>
      <protection locked="0"/>
    </xf>
    <xf numFmtId="2" fontId="21" fillId="0" borderId="20" xfId="0" applyNumberFormat="1" applyFont="1" applyBorder="1" applyAlignment="1" applyProtection="1">
      <alignment horizontal="center" vertical="center" wrapText="1"/>
      <protection locked="0"/>
    </xf>
    <xf numFmtId="2" fontId="12" fillId="8" borderId="5" xfId="0" applyNumberFormat="1" applyFont="1" applyFill="1" applyBorder="1" applyAlignment="1" applyProtection="1">
      <alignment horizontal="center" vertical="center" wrapText="1"/>
      <protection locked="0"/>
    </xf>
    <xf numFmtId="2" fontId="12" fillId="8" borderId="2" xfId="0" applyNumberFormat="1" applyFont="1" applyFill="1" applyBorder="1" applyAlignment="1" applyProtection="1">
      <alignment horizontal="center" vertical="center" wrapText="1"/>
      <protection locked="0"/>
    </xf>
    <xf numFmtId="2" fontId="16" fillId="6" borderId="13" xfId="0" applyNumberFormat="1" applyFont="1" applyFill="1" applyBorder="1" applyAlignment="1" applyProtection="1">
      <alignment horizontal="center" vertical="center"/>
      <protection locked="0"/>
    </xf>
    <xf numFmtId="2" fontId="27" fillId="6" borderId="5" xfId="4" applyNumberFormat="1" applyFont="1" applyFill="1" applyBorder="1" applyAlignment="1" applyProtection="1">
      <alignment horizontal="center" vertical="center" wrapText="1"/>
      <protection locked="0"/>
    </xf>
    <xf numFmtId="2" fontId="27" fillId="0" borderId="2" xfId="4" applyNumberFormat="1" applyFont="1" applyFill="1" applyBorder="1" applyAlignment="1" applyProtection="1">
      <alignment horizontal="center" vertical="center" wrapText="1"/>
      <protection locked="0"/>
    </xf>
    <xf numFmtId="2" fontId="21" fillId="0" borderId="2" xfId="0" applyNumberFormat="1" applyFont="1" applyFill="1" applyBorder="1" applyAlignment="1" applyProtection="1">
      <alignment horizontal="center" vertical="center" wrapText="1"/>
      <protection locked="0"/>
    </xf>
    <xf numFmtId="2" fontId="16" fillId="10" borderId="5" xfId="0" applyNumberFormat="1" applyFont="1" applyFill="1" applyBorder="1" applyAlignment="1" applyProtection="1">
      <alignment horizontal="center" vertical="center"/>
      <protection locked="0"/>
    </xf>
    <xf numFmtId="2" fontId="21" fillId="6" borderId="2" xfId="0" applyNumberFormat="1" applyFont="1" applyFill="1" applyBorder="1" applyAlignment="1" applyProtection="1">
      <alignment horizontal="center" vertical="center" wrapText="1"/>
      <protection locked="0"/>
    </xf>
    <xf numFmtId="2" fontId="21" fillId="0" borderId="20" xfId="0" applyNumberFormat="1" applyFont="1" applyFill="1" applyBorder="1" applyAlignment="1" applyProtection="1">
      <alignment horizontal="center" vertical="center" wrapText="1"/>
      <protection locked="0"/>
    </xf>
    <xf numFmtId="2" fontId="36" fillId="9" borderId="2" xfId="5" applyNumberFormat="1" applyFont="1" applyFill="1" applyBorder="1" applyAlignment="1" applyProtection="1">
      <alignment horizontal="center" vertical="center" wrapText="1"/>
      <protection locked="0"/>
    </xf>
    <xf numFmtId="2" fontId="39" fillId="10" borderId="2" xfId="0" applyNumberFormat="1" applyFont="1" applyFill="1" applyBorder="1" applyAlignment="1" applyProtection="1">
      <alignment horizontal="left" vertical="center" wrapText="1"/>
      <protection locked="0"/>
    </xf>
    <xf numFmtId="2" fontId="37" fillId="0" borderId="2" xfId="0" applyNumberFormat="1" applyFont="1" applyFill="1" applyBorder="1" applyProtection="1">
      <protection locked="0"/>
    </xf>
    <xf numFmtId="2" fontId="38" fillId="0" borderId="2" xfId="0" applyNumberFormat="1" applyFont="1" applyFill="1" applyBorder="1" applyProtection="1">
      <protection locked="0"/>
    </xf>
    <xf numFmtId="2" fontId="36" fillId="0" borderId="2" xfId="5" applyNumberFormat="1" applyFont="1" applyFill="1" applyBorder="1" applyAlignment="1" applyProtection="1">
      <alignment horizontal="center" vertical="center" wrapText="1"/>
      <protection locked="0"/>
    </xf>
    <xf numFmtId="2" fontId="36" fillId="0" borderId="20" xfId="5" applyNumberFormat="1" applyFont="1" applyFill="1" applyBorder="1" applyAlignment="1" applyProtection="1">
      <alignment horizontal="center" vertical="center" wrapText="1"/>
      <protection locked="0"/>
    </xf>
    <xf numFmtId="2" fontId="38" fillId="0" borderId="20" xfId="0" applyNumberFormat="1" applyFont="1" applyFill="1" applyBorder="1" applyProtection="1">
      <protection locked="0"/>
    </xf>
    <xf numFmtId="2" fontId="34" fillId="9" borderId="2" xfId="0" applyNumberFormat="1" applyFont="1" applyFill="1" applyBorder="1" applyAlignment="1" applyProtection="1">
      <alignment horizontal="center" vertical="center"/>
      <protection locked="0"/>
    </xf>
    <xf numFmtId="2" fontId="37" fillId="0" borderId="2" xfId="0" applyNumberFormat="1" applyFont="1" applyBorder="1" applyProtection="1">
      <protection locked="0"/>
    </xf>
    <xf numFmtId="2" fontId="36" fillId="0" borderId="2" xfId="5" applyNumberFormat="1" applyFont="1" applyBorder="1" applyAlignment="1" applyProtection="1">
      <alignment horizontal="center" vertical="center" wrapText="1"/>
      <protection locked="0"/>
    </xf>
    <xf numFmtId="2" fontId="39" fillId="0" borderId="2" xfId="0" applyNumberFormat="1" applyFont="1" applyFill="1" applyBorder="1" applyAlignment="1" applyProtection="1">
      <alignment horizontal="left" vertical="center" wrapText="1"/>
      <protection locked="0"/>
    </xf>
    <xf numFmtId="2" fontId="38" fillId="0" borderId="2" xfId="0" applyNumberFormat="1" applyFont="1" applyBorder="1" applyProtection="1">
      <protection locked="0"/>
    </xf>
    <xf numFmtId="2" fontId="36" fillId="0" borderId="27" xfId="5" applyNumberFormat="1" applyFont="1" applyFill="1" applyBorder="1" applyAlignment="1" applyProtection="1">
      <alignment horizontal="center" vertical="center" wrapText="1"/>
      <protection locked="0"/>
    </xf>
    <xf numFmtId="49" fontId="17" fillId="10" borderId="1" xfId="3" applyNumberFormat="1" applyFont="1" applyFill="1" applyBorder="1" applyAlignment="1" applyProtection="1">
      <alignment horizontal="center" vertical="center"/>
    </xf>
    <xf numFmtId="49" fontId="17" fillId="10" borderId="1" xfId="3" applyNumberFormat="1" applyFont="1" applyFill="1" applyBorder="1" applyAlignment="1" applyProtection="1">
      <alignment horizontal="center" vertical="center" wrapText="1"/>
    </xf>
    <xf numFmtId="49" fontId="21" fillId="0" borderId="1" xfId="3" applyNumberFormat="1" applyFont="1" applyFill="1" applyBorder="1" applyAlignment="1" applyProtection="1">
      <alignment horizontal="center" vertical="center" wrapText="1"/>
    </xf>
    <xf numFmtId="49" fontId="17" fillId="9" borderId="1" xfId="3" applyNumberFormat="1" applyFont="1" applyFill="1" applyBorder="1" applyAlignment="1" applyProtection="1">
      <alignment horizontal="center" vertical="center"/>
    </xf>
    <xf numFmtId="49" fontId="12" fillId="10" borderId="1" xfId="3" applyNumberFormat="1" applyFont="1" applyFill="1" applyBorder="1" applyAlignment="1" applyProtection="1">
      <alignment horizontal="center" vertical="center"/>
    </xf>
    <xf numFmtId="49" fontId="21" fillId="0" borderId="21" xfId="3" applyNumberFormat="1" applyFont="1" applyFill="1" applyBorder="1" applyAlignment="1" applyProtection="1">
      <alignment horizontal="center" vertical="center"/>
    </xf>
    <xf numFmtId="49" fontId="12" fillId="8" borderId="1" xfId="0" applyNumberFormat="1" applyFont="1" applyFill="1" applyBorder="1" applyAlignment="1" applyProtection="1">
      <alignment horizontal="center" vertical="center" wrapText="1"/>
    </xf>
    <xf numFmtId="49" fontId="12" fillId="0" borderId="0" xfId="0" applyNumberFormat="1" applyFont="1" applyAlignment="1" applyProtection="1">
      <alignment vertical="center"/>
    </xf>
    <xf numFmtId="49" fontId="29" fillId="0" borderId="0" xfId="0" applyNumberFormat="1" applyFont="1" applyAlignment="1" applyProtection="1">
      <alignment vertical="center"/>
    </xf>
    <xf numFmtId="49" fontId="11" fillId="0" borderId="0" xfId="0" applyNumberFormat="1" applyFont="1" applyAlignment="1" applyProtection="1">
      <alignment vertical="center"/>
    </xf>
    <xf numFmtId="49" fontId="33" fillId="4" borderId="0" xfId="0" applyNumberFormat="1" applyFont="1" applyFill="1" applyAlignment="1" applyProtection="1">
      <alignment vertical="center"/>
    </xf>
    <xf numFmtId="49" fontId="7" fillId="0" borderId="0" xfId="0" applyNumberFormat="1" applyFont="1" applyAlignment="1" applyProtection="1">
      <alignment vertical="center"/>
    </xf>
    <xf numFmtId="2" fontId="9" fillId="0" borderId="0" xfId="0" applyNumberFormat="1" applyFont="1" applyAlignment="1" applyProtection="1">
      <alignment horizontal="center" vertical="center" wrapText="1"/>
    </xf>
    <xf numFmtId="2" fontId="7" fillId="0" borderId="0" xfId="0" applyNumberFormat="1" applyFont="1" applyAlignment="1" applyProtection="1">
      <alignment horizontal="center" vertical="center" wrapText="1"/>
    </xf>
    <xf numFmtId="49" fontId="12" fillId="2" borderId="14" xfId="0" applyNumberFormat="1" applyFont="1" applyFill="1" applyBorder="1" applyAlignment="1" applyProtection="1">
      <alignment horizontal="center" vertical="center" wrapText="1"/>
    </xf>
    <xf numFmtId="49" fontId="12" fillId="2" borderId="15" xfId="0" applyNumberFormat="1" applyFont="1" applyFill="1" applyBorder="1" applyAlignment="1" applyProtection="1">
      <alignment horizontal="center" vertical="center" wrapText="1"/>
    </xf>
    <xf numFmtId="49" fontId="12" fillId="2" borderId="12" xfId="0" applyNumberFormat="1" applyFont="1" applyFill="1" applyBorder="1" applyAlignment="1" applyProtection="1">
      <alignment horizontal="center" vertical="center" wrapText="1"/>
    </xf>
    <xf numFmtId="2" fontId="13" fillId="2" borderId="14" xfId="0" applyNumberFormat="1" applyFont="1" applyFill="1" applyBorder="1" applyAlignment="1" applyProtection="1">
      <alignment horizontal="center" vertical="center" wrapText="1"/>
    </xf>
    <xf numFmtId="2" fontId="13" fillId="2" borderId="15" xfId="0" applyNumberFormat="1" applyFont="1" applyFill="1" applyBorder="1" applyAlignment="1" applyProtection="1">
      <alignment horizontal="center" vertical="center" wrapText="1"/>
    </xf>
    <xf numFmtId="2" fontId="13" fillId="2" borderId="12" xfId="0" applyNumberFormat="1" applyFont="1" applyFill="1" applyBorder="1" applyAlignment="1" applyProtection="1">
      <alignment horizontal="center" vertical="center" wrapText="1"/>
    </xf>
    <xf numFmtId="2" fontId="12" fillId="2" borderId="14" xfId="0" applyNumberFormat="1" applyFont="1" applyFill="1" applyBorder="1" applyAlignment="1" applyProtection="1">
      <alignment horizontal="center" vertical="center" wrapText="1"/>
    </xf>
    <xf numFmtId="2" fontId="12" fillId="2" borderId="15" xfId="0" applyNumberFormat="1" applyFont="1" applyFill="1" applyBorder="1" applyAlignment="1" applyProtection="1">
      <alignment horizontal="center" vertical="center" wrapText="1"/>
    </xf>
    <xf numFmtId="2" fontId="12" fillId="2" borderId="12" xfId="0" applyNumberFormat="1" applyFont="1" applyFill="1" applyBorder="1" applyAlignment="1" applyProtection="1">
      <alignment horizontal="center" vertical="center" wrapText="1"/>
    </xf>
    <xf numFmtId="2" fontId="7" fillId="5" borderId="3" xfId="0" applyNumberFormat="1" applyFont="1" applyFill="1" applyBorder="1" applyAlignment="1" applyProtection="1">
      <alignment horizontal="center" vertical="center" wrapText="1"/>
    </xf>
    <xf numFmtId="2" fontId="7" fillId="5" borderId="16" xfId="0" applyNumberFormat="1" applyFont="1" applyFill="1" applyBorder="1" applyAlignment="1" applyProtection="1">
      <alignment horizontal="center" vertical="center" wrapText="1"/>
    </xf>
    <xf numFmtId="2" fontId="7" fillId="5" borderId="13" xfId="0" applyNumberFormat="1" applyFont="1" applyFill="1" applyBorder="1" applyAlignment="1" applyProtection="1">
      <alignment horizontal="center" vertical="center" wrapText="1"/>
    </xf>
    <xf numFmtId="2" fontId="12" fillId="2" borderId="2" xfId="0" applyNumberFormat="1" applyFont="1" applyFill="1" applyBorder="1" applyAlignment="1" applyProtection="1">
      <alignment horizontal="center" vertical="center" wrapText="1"/>
    </xf>
    <xf numFmtId="2" fontId="14" fillId="0" borderId="2" xfId="0" applyNumberFormat="1" applyFont="1" applyBorder="1" applyProtection="1"/>
    <xf numFmtId="2" fontId="35" fillId="0" borderId="14" xfId="0" applyNumberFormat="1" applyFont="1" applyBorder="1" applyAlignment="1" applyProtection="1">
      <alignment horizontal="center" vertical="center"/>
    </xf>
    <xf numFmtId="2" fontId="35" fillId="0" borderId="12" xfId="0" applyNumberFormat="1" applyFont="1" applyBorder="1" applyAlignment="1" applyProtection="1">
      <alignment horizontal="center" vertical="center"/>
    </xf>
    <xf numFmtId="2" fontId="22" fillId="0" borderId="0" xfId="2" applyNumberFormat="1" applyFont="1" applyAlignment="1" applyProtection="1">
      <alignment horizontal="left" vertical="top" wrapText="1"/>
    </xf>
    <xf numFmtId="2" fontId="46" fillId="0" borderId="0" xfId="2" applyNumberFormat="1" applyFont="1" applyAlignment="1" applyProtection="1">
      <alignment horizontal="left" vertical="top" wrapText="1"/>
    </xf>
    <xf numFmtId="2" fontId="10" fillId="4" borderId="0" xfId="0" applyNumberFormat="1" applyFont="1" applyFill="1" applyAlignment="1" applyProtection="1">
      <alignment horizontal="left"/>
    </xf>
    <xf numFmtId="2" fontId="10" fillId="4" borderId="0" xfId="0" applyNumberFormat="1" applyFont="1" applyFill="1" applyAlignment="1" applyProtection="1">
      <alignment horizontal="left" vertical="center"/>
    </xf>
    <xf numFmtId="2" fontId="12" fillId="7" borderId="18" xfId="6" applyNumberFormat="1" applyFont="1" applyFill="1" applyBorder="1" applyAlignment="1" applyProtection="1">
      <alignment horizontal="center" vertical="center"/>
    </xf>
    <xf numFmtId="4" fontId="21" fillId="0" borderId="28" xfId="0" applyNumberFormat="1" applyFont="1" applyBorder="1" applyAlignment="1">
      <alignment horizontal="center" vertical="center" wrapText="1"/>
    </xf>
  </cellXfs>
  <cellStyles count="9">
    <cellStyle name="Обычный" xfId="0" builtinId="0"/>
    <cellStyle name="Обычный 2 2" xfId="2" xr:uid="{2926802A-023B-4A49-A9F9-3DCE9334B35F}"/>
    <cellStyle name="Обычный 2 3" xfId="5" xr:uid="{F8DB24B7-6CAB-4C7C-926E-6EE005CA8C51}"/>
    <cellStyle name="Обычный 3" xfId="8" xr:uid="{E9DC5B6E-E512-4658-A2F8-4B3EFDC00083}"/>
    <cellStyle name="Обычный 3 2" xfId="3" xr:uid="{A2FE9801-0192-47E5-AD4F-58BBF72D9775}"/>
    <cellStyle name="Обычный 6" xfId="7" xr:uid="{F45BD5AF-AC9D-4FCB-8AB7-CBB07E2326A4}"/>
    <cellStyle name="Обычный_Лист1" xfId="6" xr:uid="{6A0F3B94-609D-4A79-B6A5-ACFC30920719}"/>
    <cellStyle name="Финансовый" xfId="1" builtinId="3"/>
    <cellStyle name="Финансовый 2" xfId="4" xr:uid="{94A24CDA-5885-45EA-B223-9AE152C9409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8</xdr:col>
      <xdr:colOff>0</xdr:colOff>
      <xdr:row>591</xdr:row>
      <xdr:rowOff>0</xdr:rowOff>
    </xdr:from>
    <xdr:ext cx="38100" cy="171450"/>
    <xdr:sp macro="" textlink="">
      <xdr:nvSpPr>
        <xdr:cNvPr id="2" name="Shape 3">
          <a:extLst>
            <a:ext uri="{FF2B5EF4-FFF2-40B4-BE49-F238E27FC236}">
              <a16:creationId xmlns:a16="http://schemas.microsoft.com/office/drawing/2014/main" id="{ABBF0AEE-D5AC-4543-B4E3-8DC4D61FF70F}"/>
            </a:ext>
          </a:extLst>
        </xdr:cNvPr>
        <xdr:cNvSpPr txBox="1"/>
      </xdr:nvSpPr>
      <xdr:spPr>
        <a:xfrm>
          <a:off x="12906375" y="34232850"/>
          <a:ext cx="38100" cy="171450"/>
        </a:xfrm>
        <a:prstGeom prst="rect">
          <a:avLst/>
        </a:prstGeom>
        <a:noFill/>
        <a:ln>
          <a:noFill/>
        </a:ln>
      </xdr:spPr>
      <xdr:txBody>
        <a:bodyPr spcFirstLastPara="1" wrap="square" lIns="0" tIns="0" rIns="0" bIns="0" anchor="t" anchorCtr="0">
          <a:spAutoFit/>
        </a:bodyPr>
        <a:lstStyle/>
        <a:p>
          <a:pPr marL="0" lvl="0" indent="0" algn="l" rtl="0">
            <a:spcBef>
              <a:spcPts val="0"/>
            </a:spcBef>
            <a:spcAft>
              <a:spcPts val="0"/>
            </a:spcAft>
            <a:buNone/>
          </a:pPr>
          <a:endParaRPr sz="1100"/>
        </a:p>
      </xdr:txBody>
    </xdr:sp>
    <xdr:clientData fLocksWithSheet="0"/>
  </xdr:oneCellAnchor>
  <xdr:oneCellAnchor>
    <xdr:from>
      <xdr:col>8</xdr:col>
      <xdr:colOff>0</xdr:colOff>
      <xdr:row>591</xdr:row>
      <xdr:rowOff>0</xdr:rowOff>
    </xdr:from>
    <xdr:ext cx="38100" cy="171450"/>
    <xdr:sp macro="" textlink="">
      <xdr:nvSpPr>
        <xdr:cNvPr id="3" name="Shape 4">
          <a:extLst>
            <a:ext uri="{FF2B5EF4-FFF2-40B4-BE49-F238E27FC236}">
              <a16:creationId xmlns:a16="http://schemas.microsoft.com/office/drawing/2014/main" id="{E01F5954-043C-4BE3-9053-C9D470E1AC28}"/>
            </a:ext>
          </a:extLst>
        </xdr:cNvPr>
        <xdr:cNvSpPr txBox="1"/>
      </xdr:nvSpPr>
      <xdr:spPr>
        <a:xfrm>
          <a:off x="12906375" y="34232850"/>
          <a:ext cx="38100" cy="171450"/>
        </a:xfrm>
        <a:prstGeom prst="rect">
          <a:avLst/>
        </a:prstGeom>
        <a:noFill/>
        <a:ln>
          <a:noFill/>
        </a:ln>
      </xdr:spPr>
      <xdr:txBody>
        <a:bodyPr spcFirstLastPara="1" wrap="square" lIns="0" tIns="0" rIns="0" bIns="0" anchor="t" anchorCtr="0">
          <a:spAutoFit/>
        </a:bodyPr>
        <a:lstStyle/>
        <a:p>
          <a:pPr marL="0" lvl="0" indent="0" algn="l" rtl="0">
            <a:spcBef>
              <a:spcPts val="0"/>
            </a:spcBef>
            <a:spcAft>
              <a:spcPts val="0"/>
            </a:spcAft>
            <a:buNone/>
          </a:pPr>
          <a:endParaRPr sz="1100"/>
        </a:p>
      </xdr:txBody>
    </xdr:sp>
    <xdr:clientData fLocksWithSheet="0"/>
  </xdr:oneCellAnchor>
  <xdr:oneCellAnchor>
    <xdr:from>
      <xdr:col>8</xdr:col>
      <xdr:colOff>0</xdr:colOff>
      <xdr:row>591</xdr:row>
      <xdr:rowOff>0</xdr:rowOff>
    </xdr:from>
    <xdr:ext cx="38100" cy="171450"/>
    <xdr:sp macro="" textlink="">
      <xdr:nvSpPr>
        <xdr:cNvPr id="4" name="Shape 3">
          <a:extLst>
            <a:ext uri="{FF2B5EF4-FFF2-40B4-BE49-F238E27FC236}">
              <a16:creationId xmlns:a16="http://schemas.microsoft.com/office/drawing/2014/main" id="{0EF7AFAF-FA77-463C-968C-FFD160EE05C9}"/>
            </a:ext>
          </a:extLst>
        </xdr:cNvPr>
        <xdr:cNvSpPr txBox="1"/>
      </xdr:nvSpPr>
      <xdr:spPr>
        <a:xfrm>
          <a:off x="12906375" y="34232850"/>
          <a:ext cx="38100" cy="171450"/>
        </a:xfrm>
        <a:prstGeom prst="rect">
          <a:avLst/>
        </a:prstGeom>
        <a:noFill/>
        <a:ln>
          <a:noFill/>
        </a:ln>
      </xdr:spPr>
      <xdr:txBody>
        <a:bodyPr spcFirstLastPara="1" wrap="square" lIns="0" tIns="0" rIns="0" bIns="0" anchor="t" anchorCtr="0">
          <a:spAutoFit/>
        </a:bodyPr>
        <a:lstStyle/>
        <a:p>
          <a:pPr marL="0" lvl="0" indent="0" algn="l" rtl="0">
            <a:spcBef>
              <a:spcPts val="0"/>
            </a:spcBef>
            <a:spcAft>
              <a:spcPts val="0"/>
            </a:spcAft>
            <a:buNone/>
          </a:pPr>
          <a:endParaRPr sz="1100"/>
        </a:p>
      </xdr:txBody>
    </xdr:sp>
    <xdr:clientData fLocksWithSheet="0"/>
  </xdr:oneCellAnchor>
  <xdr:oneCellAnchor>
    <xdr:from>
      <xdr:col>8</xdr:col>
      <xdr:colOff>0</xdr:colOff>
      <xdr:row>591</xdr:row>
      <xdr:rowOff>0</xdr:rowOff>
    </xdr:from>
    <xdr:ext cx="38100" cy="171450"/>
    <xdr:sp macro="" textlink="">
      <xdr:nvSpPr>
        <xdr:cNvPr id="5" name="Shape 4">
          <a:extLst>
            <a:ext uri="{FF2B5EF4-FFF2-40B4-BE49-F238E27FC236}">
              <a16:creationId xmlns:a16="http://schemas.microsoft.com/office/drawing/2014/main" id="{D0D18112-2E16-48D6-9AE2-127AC334D20C}"/>
            </a:ext>
          </a:extLst>
        </xdr:cNvPr>
        <xdr:cNvSpPr txBox="1"/>
      </xdr:nvSpPr>
      <xdr:spPr>
        <a:xfrm>
          <a:off x="12906375" y="34232850"/>
          <a:ext cx="38100" cy="171450"/>
        </a:xfrm>
        <a:prstGeom prst="rect">
          <a:avLst/>
        </a:prstGeom>
        <a:noFill/>
        <a:ln>
          <a:noFill/>
        </a:ln>
      </xdr:spPr>
      <xdr:txBody>
        <a:bodyPr spcFirstLastPara="1" wrap="square" lIns="0" tIns="0" rIns="0" bIns="0" anchor="t" anchorCtr="0">
          <a:spAutoFit/>
        </a:bodyPr>
        <a:lstStyle/>
        <a:p>
          <a:pPr marL="0" lvl="0" indent="0" algn="l" rtl="0">
            <a:spcBef>
              <a:spcPts val="0"/>
            </a:spcBef>
            <a:spcAft>
              <a:spcPts val="0"/>
            </a:spcAft>
            <a:buNone/>
          </a:pPr>
          <a:endParaRPr sz="1100"/>
        </a:p>
      </xdr:txBody>
    </xdr:sp>
    <xdr:clientData fLocksWithSheet="0"/>
  </xdr:oneCellAnchor>
  <xdr:oneCellAnchor>
    <xdr:from>
      <xdr:col>8</xdr:col>
      <xdr:colOff>0</xdr:colOff>
      <xdr:row>591</xdr:row>
      <xdr:rowOff>0</xdr:rowOff>
    </xdr:from>
    <xdr:ext cx="38100" cy="171450"/>
    <xdr:sp macro="" textlink="">
      <xdr:nvSpPr>
        <xdr:cNvPr id="6" name="Shape 5">
          <a:extLst>
            <a:ext uri="{FF2B5EF4-FFF2-40B4-BE49-F238E27FC236}">
              <a16:creationId xmlns:a16="http://schemas.microsoft.com/office/drawing/2014/main" id="{2F6A0302-9C04-47F0-A69F-F05144B9B442}"/>
            </a:ext>
          </a:extLst>
        </xdr:cNvPr>
        <xdr:cNvSpPr txBox="1"/>
      </xdr:nvSpPr>
      <xdr:spPr>
        <a:xfrm>
          <a:off x="12906375" y="34232850"/>
          <a:ext cx="38100" cy="171450"/>
        </a:xfrm>
        <a:prstGeom prst="rect">
          <a:avLst/>
        </a:prstGeom>
        <a:noFill/>
        <a:ln>
          <a:noFill/>
        </a:ln>
      </xdr:spPr>
      <xdr:txBody>
        <a:bodyPr spcFirstLastPara="1" wrap="square" lIns="0" tIns="0" rIns="0" bIns="0" anchor="t" anchorCtr="0">
          <a:spAutoFit/>
        </a:bodyPr>
        <a:lstStyle/>
        <a:p>
          <a:pPr marL="0" lvl="0" indent="0" algn="l" rtl="0">
            <a:spcBef>
              <a:spcPts val="0"/>
            </a:spcBef>
            <a:spcAft>
              <a:spcPts val="0"/>
            </a:spcAft>
            <a:buNone/>
          </a:pPr>
          <a:endParaRPr sz="1100"/>
        </a:p>
      </xdr:txBody>
    </xdr:sp>
    <xdr:clientData fLocksWithSheet="0"/>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023645-638D-4932-9408-6240732C279B}">
  <sheetPr>
    <tabColor rgb="FF00B050"/>
  </sheetPr>
  <dimension ref="A1:Z644"/>
  <sheetViews>
    <sheetView tabSelected="1" view="pageBreakPreview" zoomScale="85" zoomScaleNormal="100" zoomScaleSheetLayoutView="85" workbookViewId="0">
      <selection activeCell="K48" sqref="K48"/>
    </sheetView>
  </sheetViews>
  <sheetFormatPr defaultColWidth="14.44140625" defaultRowHeight="14.4" outlineLevelRow="1" outlineLevelCol="1" x14ac:dyDescent="0.3"/>
  <cols>
    <col min="1" max="1" width="11" style="9" customWidth="1"/>
    <col min="2" max="2" width="7.6640625" style="36" customWidth="1"/>
    <col min="3" max="3" width="17.33203125" style="30" customWidth="1"/>
    <col min="4" max="4" width="62.6640625" style="36" customWidth="1"/>
    <col min="5" max="5" width="18" style="36" customWidth="1"/>
    <col min="6" max="6" width="7.33203125" style="36" bestFit="1" customWidth="1"/>
    <col min="7" max="7" width="8.5546875" style="36" customWidth="1"/>
    <col min="8" max="8" width="12.6640625" style="36" customWidth="1" outlineLevel="1"/>
    <col min="9" max="9" width="14.6640625" style="36" customWidth="1"/>
    <col min="10" max="10" width="11.88671875" style="36" bestFit="1" customWidth="1"/>
    <col min="11" max="11" width="15.88671875" style="36" bestFit="1" customWidth="1"/>
    <col min="12" max="12" width="16.5546875" style="36" customWidth="1"/>
    <col min="13" max="13" width="15.88671875" style="36" customWidth="1"/>
    <col min="14" max="14" width="17.5546875" style="36" customWidth="1"/>
    <col min="15" max="15" width="64.33203125" style="151" customWidth="1"/>
    <col min="16" max="16" width="14.88671875" style="36" customWidth="1"/>
    <col min="17" max="18" width="12" style="36" customWidth="1"/>
    <col min="19" max="26" width="8.6640625" style="36" customWidth="1"/>
    <col min="27" max="16384" width="14.44140625" style="36"/>
  </cols>
  <sheetData>
    <row r="1" spans="1:26" s="28" customFormat="1" ht="15.6" outlineLevel="1" x14ac:dyDescent="0.3">
      <c r="A1" s="2"/>
      <c r="B1" s="18"/>
      <c r="C1" s="19"/>
      <c r="D1" s="20"/>
      <c r="E1" s="21"/>
      <c r="F1" s="21"/>
      <c r="G1" s="20"/>
      <c r="H1" s="20"/>
      <c r="I1" s="22"/>
      <c r="J1" s="23"/>
      <c r="K1" s="23"/>
      <c r="L1" s="24"/>
      <c r="M1" s="24"/>
      <c r="N1" s="25" t="s">
        <v>13</v>
      </c>
      <c r="O1" s="26"/>
      <c r="P1" s="27"/>
      <c r="Q1" s="27"/>
      <c r="R1" s="27"/>
      <c r="S1" s="27"/>
      <c r="T1" s="27"/>
      <c r="U1" s="27"/>
      <c r="V1" s="23"/>
      <c r="W1" s="23"/>
      <c r="X1" s="23"/>
      <c r="Y1" s="23"/>
      <c r="Z1" s="23"/>
    </row>
    <row r="2" spans="1:26" s="28" customFormat="1" ht="15.6" outlineLevel="1" x14ac:dyDescent="0.3">
      <c r="A2" s="2"/>
      <c r="B2" s="18"/>
      <c r="C2" s="19"/>
      <c r="D2" s="20"/>
      <c r="E2" s="21"/>
      <c r="F2" s="21"/>
      <c r="G2" s="20"/>
      <c r="H2" s="20"/>
      <c r="I2" s="22"/>
      <c r="J2" s="23"/>
      <c r="K2" s="23"/>
      <c r="L2" s="24"/>
      <c r="M2" s="24"/>
      <c r="N2" s="25" t="s">
        <v>14</v>
      </c>
      <c r="O2" s="26"/>
      <c r="P2" s="27"/>
      <c r="Q2" s="27"/>
      <c r="R2" s="27"/>
      <c r="S2" s="27"/>
      <c r="T2" s="27"/>
      <c r="U2" s="27"/>
      <c r="V2" s="23"/>
      <c r="W2" s="23"/>
      <c r="X2" s="23"/>
      <c r="Y2" s="23"/>
      <c r="Z2" s="23"/>
    </row>
    <row r="3" spans="1:26" ht="12.75" customHeight="1" outlineLevel="1" x14ac:dyDescent="0.3">
      <c r="A3" s="3"/>
      <c r="B3" s="29"/>
      <c r="D3" s="31"/>
      <c r="E3" s="32"/>
      <c r="F3" s="32"/>
      <c r="G3" s="31"/>
      <c r="H3" s="31"/>
      <c r="I3" s="22"/>
      <c r="J3" s="33"/>
      <c r="K3" s="33"/>
      <c r="L3" s="34"/>
      <c r="M3" s="34"/>
      <c r="N3" s="35"/>
      <c r="O3" s="26"/>
      <c r="P3" s="27"/>
      <c r="Q3" s="27"/>
      <c r="R3" s="27"/>
      <c r="S3" s="27"/>
      <c r="T3" s="27"/>
      <c r="U3" s="27"/>
      <c r="V3" s="23"/>
      <c r="W3" s="23"/>
      <c r="X3" s="23"/>
      <c r="Y3" s="23"/>
      <c r="Z3" s="23"/>
    </row>
    <row r="4" spans="1:26" ht="21" customHeight="1" outlineLevel="1" x14ac:dyDescent="0.3">
      <c r="A4" s="231" t="s">
        <v>0</v>
      </c>
      <c r="B4" s="231"/>
      <c r="C4" s="231"/>
      <c r="D4" s="231"/>
      <c r="E4" s="231"/>
      <c r="F4" s="231"/>
      <c r="G4" s="231"/>
      <c r="H4" s="231"/>
      <c r="I4" s="231"/>
      <c r="J4" s="231"/>
      <c r="K4" s="231"/>
      <c r="L4" s="231"/>
      <c r="M4" s="231"/>
      <c r="N4" s="231"/>
      <c r="O4" s="26"/>
      <c r="P4" s="27"/>
      <c r="Q4" s="27"/>
      <c r="R4" s="27"/>
      <c r="S4" s="27"/>
      <c r="T4" s="27"/>
      <c r="U4" s="27"/>
      <c r="V4" s="23"/>
      <c r="W4" s="23"/>
      <c r="X4" s="23"/>
      <c r="Y4" s="23"/>
      <c r="Z4" s="23"/>
    </row>
    <row r="5" spans="1:26" ht="19.8" customHeight="1" outlineLevel="1" x14ac:dyDescent="0.3">
      <c r="A5" s="232" t="s">
        <v>1</v>
      </c>
      <c r="B5" s="232"/>
      <c r="C5" s="232"/>
      <c r="D5" s="232"/>
      <c r="E5" s="232"/>
      <c r="F5" s="232"/>
      <c r="G5" s="232"/>
      <c r="H5" s="232"/>
      <c r="I5" s="232"/>
      <c r="J5" s="232"/>
      <c r="K5" s="232"/>
      <c r="L5" s="232"/>
      <c r="M5" s="232"/>
      <c r="N5" s="232"/>
      <c r="O5" s="26"/>
      <c r="P5" s="27"/>
      <c r="Q5" s="27"/>
      <c r="R5" s="27"/>
      <c r="S5" s="27"/>
      <c r="T5" s="27"/>
      <c r="U5" s="27"/>
      <c r="V5" s="23"/>
      <c r="W5" s="23"/>
      <c r="X5" s="23"/>
      <c r="Y5" s="23"/>
      <c r="Z5" s="23"/>
    </row>
    <row r="6" spans="1:26" ht="26.4" customHeight="1" outlineLevel="1" x14ac:dyDescent="0.3">
      <c r="A6" s="232" t="s">
        <v>766</v>
      </c>
      <c r="B6" s="232"/>
      <c r="C6" s="232"/>
      <c r="D6" s="232"/>
      <c r="E6" s="232"/>
      <c r="F6" s="232"/>
      <c r="G6" s="232"/>
      <c r="H6" s="232"/>
      <c r="I6" s="232"/>
      <c r="J6" s="232"/>
      <c r="K6" s="232"/>
      <c r="L6" s="232"/>
      <c r="M6" s="232"/>
      <c r="N6" s="232"/>
      <c r="O6" s="26"/>
      <c r="P6" s="27"/>
      <c r="Q6" s="27"/>
      <c r="R6" s="27"/>
      <c r="S6" s="27"/>
      <c r="T6" s="27"/>
      <c r="U6" s="27"/>
      <c r="V6" s="23"/>
      <c r="W6" s="23"/>
      <c r="X6" s="23"/>
      <c r="Y6" s="23"/>
      <c r="Z6" s="23"/>
    </row>
    <row r="7" spans="1:26" ht="15.6" x14ac:dyDescent="0.3">
      <c r="A7" s="4"/>
      <c r="B7" s="37"/>
      <c r="C7" s="37"/>
      <c r="D7" s="37"/>
      <c r="E7" s="37"/>
      <c r="F7" s="37"/>
      <c r="G7" s="37"/>
      <c r="H7" s="37"/>
      <c r="I7" s="37"/>
      <c r="J7" s="37"/>
      <c r="K7" s="37"/>
      <c r="L7" s="37"/>
      <c r="M7" s="37"/>
      <c r="N7" s="37"/>
      <c r="O7" s="26"/>
      <c r="P7" s="27"/>
      <c r="Q7" s="27"/>
      <c r="R7" s="27"/>
      <c r="S7" s="27"/>
      <c r="T7" s="27"/>
      <c r="U7" s="27"/>
      <c r="V7" s="23"/>
      <c r="W7" s="23"/>
      <c r="X7" s="23"/>
      <c r="Y7" s="23"/>
      <c r="Z7" s="23"/>
    </row>
    <row r="8" spans="1:26" ht="15.75" customHeight="1" x14ac:dyDescent="0.3">
      <c r="A8" s="233" t="s">
        <v>2</v>
      </c>
      <c r="B8" s="38"/>
      <c r="C8" s="236" t="s">
        <v>3</v>
      </c>
      <c r="D8" s="239" t="s">
        <v>4</v>
      </c>
      <c r="E8" s="239" t="s">
        <v>126</v>
      </c>
      <c r="F8" s="239" t="s">
        <v>6</v>
      </c>
      <c r="G8" s="239" t="s">
        <v>25</v>
      </c>
      <c r="H8" s="39"/>
      <c r="I8" s="242"/>
      <c r="J8" s="243"/>
      <c r="K8" s="243"/>
      <c r="L8" s="243"/>
      <c r="M8" s="243"/>
      <c r="N8" s="243"/>
      <c r="O8" s="244"/>
      <c r="P8" s="27"/>
      <c r="Q8" s="27"/>
      <c r="R8" s="27"/>
      <c r="S8" s="27"/>
      <c r="T8" s="27"/>
      <c r="U8" s="27"/>
      <c r="V8" s="23"/>
      <c r="W8" s="23"/>
      <c r="X8" s="23"/>
      <c r="Y8" s="23"/>
      <c r="Z8" s="23"/>
    </row>
    <row r="9" spans="1:26" ht="15" customHeight="1" x14ac:dyDescent="0.3">
      <c r="A9" s="234"/>
      <c r="B9" s="40"/>
      <c r="C9" s="237"/>
      <c r="D9" s="240"/>
      <c r="E9" s="240"/>
      <c r="F9" s="240"/>
      <c r="G9" s="240"/>
      <c r="H9" s="41"/>
      <c r="I9" s="245" t="s">
        <v>7</v>
      </c>
      <c r="J9" s="246"/>
      <c r="K9" s="245" t="s">
        <v>8</v>
      </c>
      <c r="L9" s="245" t="s">
        <v>9</v>
      </c>
      <c r="M9" s="246"/>
      <c r="N9" s="245" t="s">
        <v>10</v>
      </c>
      <c r="O9" s="247" t="s">
        <v>5</v>
      </c>
      <c r="P9" s="27"/>
      <c r="Q9" s="27"/>
      <c r="R9" s="27"/>
      <c r="S9" s="27"/>
      <c r="T9" s="27"/>
      <c r="U9" s="27"/>
      <c r="V9" s="23"/>
      <c r="W9" s="23"/>
      <c r="X9" s="23"/>
      <c r="Y9" s="23"/>
      <c r="Z9" s="23"/>
    </row>
    <row r="10" spans="1:26" ht="51" customHeight="1" x14ac:dyDescent="0.3">
      <c r="A10" s="235"/>
      <c r="B10" s="42"/>
      <c r="C10" s="238"/>
      <c r="D10" s="241"/>
      <c r="E10" s="241"/>
      <c r="F10" s="241"/>
      <c r="G10" s="241"/>
      <c r="H10" s="41" t="s">
        <v>175</v>
      </c>
      <c r="I10" s="41" t="s">
        <v>11</v>
      </c>
      <c r="J10" s="41" t="s">
        <v>12</v>
      </c>
      <c r="K10" s="246"/>
      <c r="L10" s="41" t="s">
        <v>11</v>
      </c>
      <c r="M10" s="41" t="s">
        <v>12</v>
      </c>
      <c r="N10" s="245"/>
      <c r="O10" s="248"/>
      <c r="P10" s="27"/>
      <c r="Q10" s="27"/>
      <c r="R10" s="27"/>
      <c r="S10" s="27"/>
      <c r="T10" s="27"/>
      <c r="U10" s="27"/>
      <c r="V10" s="23"/>
      <c r="W10" s="23"/>
      <c r="X10" s="23"/>
      <c r="Y10" s="23"/>
      <c r="Z10" s="23"/>
    </row>
    <row r="11" spans="1:26" s="56" customFormat="1" ht="28.5" customHeight="1" x14ac:dyDescent="0.3">
      <c r="A11" s="222" t="s">
        <v>15</v>
      </c>
      <c r="B11" s="43"/>
      <c r="C11" s="44" t="s">
        <v>648</v>
      </c>
      <c r="D11" s="45" t="s">
        <v>647</v>
      </c>
      <c r="E11" s="46"/>
      <c r="F11" s="47"/>
      <c r="G11" s="48"/>
      <c r="H11" s="49"/>
      <c r="I11" s="50"/>
      <c r="J11" s="51"/>
      <c r="K11" s="52"/>
      <c r="L11" s="53"/>
      <c r="M11" s="54"/>
      <c r="N11" s="55"/>
      <c r="O11" s="206"/>
    </row>
    <row r="12" spans="1:26" s="66" customFormat="1" ht="41.25" customHeight="1" x14ac:dyDescent="0.3">
      <c r="A12" s="219" t="s">
        <v>16</v>
      </c>
      <c r="B12" s="57" t="s">
        <v>128</v>
      </c>
      <c r="C12" s="58" t="s">
        <v>767</v>
      </c>
      <c r="D12" s="59" t="s">
        <v>645</v>
      </c>
      <c r="E12" s="60" t="s">
        <v>17</v>
      </c>
      <c r="F12" s="61" t="s">
        <v>18</v>
      </c>
      <c r="G12" s="62">
        <v>1</v>
      </c>
      <c r="H12" s="63">
        <v>147.16999999999999</v>
      </c>
      <c r="I12" s="180"/>
      <c r="J12" s="181"/>
      <c r="K12" s="57">
        <f>I12+J12</f>
        <v>0</v>
      </c>
      <c r="L12" s="64">
        <f>I12*H12</f>
        <v>0</v>
      </c>
      <c r="M12" s="60">
        <f>J12*H12</f>
        <v>0</v>
      </c>
      <c r="N12" s="65">
        <f>L12+M12</f>
        <v>0</v>
      </c>
      <c r="O12" s="207" t="s">
        <v>82</v>
      </c>
    </row>
    <row r="13" spans="1:26" s="77" customFormat="1" ht="28.5" customHeight="1" x14ac:dyDescent="0.3">
      <c r="A13" s="5" t="s">
        <v>178</v>
      </c>
      <c r="B13" s="67" t="s">
        <v>129</v>
      </c>
      <c r="C13" s="68"/>
      <c r="D13" s="69" t="s">
        <v>176</v>
      </c>
      <c r="E13" s="70" t="s">
        <v>17</v>
      </c>
      <c r="F13" s="71" t="s">
        <v>19</v>
      </c>
      <c r="G13" s="72">
        <v>65</v>
      </c>
      <c r="H13" s="71">
        <f>ROUNDUP(H12*G13,0)</f>
        <v>9567</v>
      </c>
      <c r="I13" s="182"/>
      <c r="J13" s="183"/>
      <c r="K13" s="73">
        <f t="shared" ref="K13:K15" si="0">I13+J13</f>
        <v>0</v>
      </c>
      <c r="L13" s="74">
        <f t="shared" ref="L13:L15" si="1">I13*H13</f>
        <v>0</v>
      </c>
      <c r="M13" s="75">
        <f t="shared" ref="M13:M15" si="2">J13*H13</f>
        <v>0</v>
      </c>
      <c r="N13" s="76">
        <f t="shared" ref="N13:N15" si="3">L13+M13</f>
        <v>0</v>
      </c>
      <c r="O13" s="208"/>
    </row>
    <row r="14" spans="1:26" s="77" customFormat="1" ht="18.75" customHeight="1" x14ac:dyDescent="0.3">
      <c r="A14" s="5" t="s">
        <v>179</v>
      </c>
      <c r="B14" s="67" t="s">
        <v>129</v>
      </c>
      <c r="C14" s="68"/>
      <c r="D14" s="78" t="s">
        <v>174</v>
      </c>
      <c r="E14" s="70" t="s">
        <v>17</v>
      </c>
      <c r="F14" s="71" t="s">
        <v>18</v>
      </c>
      <c r="G14" s="72">
        <v>0.22</v>
      </c>
      <c r="H14" s="71">
        <f>ROUNDUP(H12*G14,0)</f>
        <v>33</v>
      </c>
      <c r="I14" s="184"/>
      <c r="J14" s="183"/>
      <c r="K14" s="73">
        <f t="shared" si="0"/>
        <v>0</v>
      </c>
      <c r="L14" s="74">
        <f t="shared" si="1"/>
        <v>0</v>
      </c>
      <c r="M14" s="75">
        <f t="shared" si="2"/>
        <v>0</v>
      </c>
      <c r="N14" s="76">
        <f t="shared" si="3"/>
        <v>0</v>
      </c>
      <c r="O14" s="208"/>
    </row>
    <row r="15" spans="1:26" ht="18.75" customHeight="1" x14ac:dyDescent="0.3">
      <c r="A15" s="5" t="s">
        <v>180</v>
      </c>
      <c r="B15" s="67" t="s">
        <v>129</v>
      </c>
      <c r="C15" s="79"/>
      <c r="D15" s="78" t="s">
        <v>772</v>
      </c>
      <c r="E15" s="80" t="s">
        <v>17</v>
      </c>
      <c r="F15" s="81" t="s">
        <v>20</v>
      </c>
      <c r="G15" s="82">
        <v>1.03</v>
      </c>
      <c r="H15" s="80">
        <f>ROUND((H12/0.19/3.4)*0.15*6*G15,0)</f>
        <v>211</v>
      </c>
      <c r="I15" s="185"/>
      <c r="J15" s="186"/>
      <c r="K15" s="73">
        <f t="shared" si="0"/>
        <v>0</v>
      </c>
      <c r="L15" s="74">
        <f t="shared" si="1"/>
        <v>0</v>
      </c>
      <c r="M15" s="75">
        <f t="shared" si="2"/>
        <v>0</v>
      </c>
      <c r="N15" s="76">
        <f t="shared" si="3"/>
        <v>0</v>
      </c>
      <c r="O15" s="209"/>
    </row>
    <row r="16" spans="1:26" s="66" customFormat="1" ht="41.25" customHeight="1" x14ac:dyDescent="0.3">
      <c r="A16" s="223" t="s">
        <v>28</v>
      </c>
      <c r="B16" s="83" t="s">
        <v>128</v>
      </c>
      <c r="C16" s="253" t="s">
        <v>770</v>
      </c>
      <c r="D16" s="84" t="s">
        <v>768</v>
      </c>
      <c r="E16" s="85" t="s">
        <v>17</v>
      </c>
      <c r="F16" s="83" t="s">
        <v>20</v>
      </c>
      <c r="G16" s="86">
        <v>1</v>
      </c>
      <c r="H16" s="87">
        <f>1.08/0.08</f>
        <v>13.5</v>
      </c>
      <c r="I16" s="187"/>
      <c r="J16" s="188"/>
      <c r="K16" s="57">
        <f>I16+J16</f>
        <v>0</v>
      </c>
      <c r="L16" s="64">
        <f>I16*H16</f>
        <v>0</v>
      </c>
      <c r="M16" s="60">
        <f>J16*H16</f>
        <v>0</v>
      </c>
      <c r="N16" s="65">
        <f>L16+M16</f>
        <v>0</v>
      </c>
      <c r="O16" s="207" t="s">
        <v>82</v>
      </c>
    </row>
    <row r="17" spans="1:15" s="77" customFormat="1" ht="28.5" customHeight="1" x14ac:dyDescent="0.3">
      <c r="A17" s="5" t="s">
        <v>181</v>
      </c>
      <c r="B17" s="67" t="s">
        <v>129</v>
      </c>
      <c r="C17" s="88"/>
      <c r="D17" s="69" t="s">
        <v>184</v>
      </c>
      <c r="E17" s="89" t="s">
        <v>17</v>
      </c>
      <c r="F17" s="71" t="s">
        <v>19</v>
      </c>
      <c r="G17" s="72">
        <v>13</v>
      </c>
      <c r="H17" s="71">
        <f>ROUNDUP(H16*G17,0)</f>
        <v>176</v>
      </c>
      <c r="I17" s="182"/>
      <c r="J17" s="183"/>
      <c r="K17" s="73">
        <f t="shared" ref="K17:K19" si="4">I17+J17</f>
        <v>0</v>
      </c>
      <c r="L17" s="74">
        <f t="shared" ref="L17:L19" si="5">I17*H17</f>
        <v>0</v>
      </c>
      <c r="M17" s="75">
        <f t="shared" ref="M17:M19" si="6">J17*H17</f>
        <v>0</v>
      </c>
      <c r="N17" s="76">
        <f t="shared" ref="N17:N19" si="7">L17+M17</f>
        <v>0</v>
      </c>
      <c r="O17" s="208"/>
    </row>
    <row r="18" spans="1:15" ht="18" customHeight="1" x14ac:dyDescent="0.3">
      <c r="A18" s="5" t="s">
        <v>182</v>
      </c>
      <c r="B18" s="67" t="s">
        <v>129</v>
      </c>
      <c r="C18" s="90"/>
      <c r="D18" s="78" t="s">
        <v>174</v>
      </c>
      <c r="E18" s="89" t="s">
        <v>17</v>
      </c>
      <c r="F18" s="91" t="s">
        <v>18</v>
      </c>
      <c r="G18" s="82">
        <v>0.02</v>
      </c>
      <c r="H18" s="71">
        <f>ROUNDUP(H16*G18,0)</f>
        <v>1</v>
      </c>
      <c r="I18" s="185"/>
      <c r="J18" s="186"/>
      <c r="K18" s="73">
        <f t="shared" si="4"/>
        <v>0</v>
      </c>
      <c r="L18" s="74">
        <f t="shared" si="5"/>
        <v>0</v>
      </c>
      <c r="M18" s="75">
        <f t="shared" si="6"/>
        <v>0</v>
      </c>
      <c r="N18" s="76">
        <f t="shared" si="7"/>
        <v>0</v>
      </c>
      <c r="O18" s="210"/>
    </row>
    <row r="19" spans="1:15" ht="18" customHeight="1" x14ac:dyDescent="0.3">
      <c r="A19" s="5" t="s">
        <v>183</v>
      </c>
      <c r="B19" s="67" t="s">
        <v>129</v>
      </c>
      <c r="C19" s="90"/>
      <c r="D19" s="78" t="s">
        <v>772</v>
      </c>
      <c r="E19" s="89" t="s">
        <v>17</v>
      </c>
      <c r="F19" s="91" t="s">
        <v>20</v>
      </c>
      <c r="G19" s="70">
        <v>1.1000000000000001</v>
      </c>
      <c r="H19" s="80">
        <f>ROUND((H16/3.4)*0.05*6*G19,0)</f>
        <v>1</v>
      </c>
      <c r="I19" s="185"/>
      <c r="J19" s="186"/>
      <c r="K19" s="73">
        <f t="shared" si="4"/>
        <v>0</v>
      </c>
      <c r="L19" s="74">
        <f t="shared" si="5"/>
        <v>0</v>
      </c>
      <c r="M19" s="75">
        <f t="shared" si="6"/>
        <v>0</v>
      </c>
      <c r="N19" s="76">
        <f t="shared" si="7"/>
        <v>0</v>
      </c>
      <c r="O19" s="209"/>
    </row>
    <row r="20" spans="1:15" s="66" customFormat="1" ht="41.25" customHeight="1" x14ac:dyDescent="0.3">
      <c r="A20" s="219" t="s">
        <v>29</v>
      </c>
      <c r="B20" s="57" t="s">
        <v>128</v>
      </c>
      <c r="C20" s="58" t="s">
        <v>769</v>
      </c>
      <c r="D20" s="59" t="s">
        <v>188</v>
      </c>
      <c r="E20" s="60" t="s">
        <v>17</v>
      </c>
      <c r="F20" s="61" t="s">
        <v>20</v>
      </c>
      <c r="G20" s="62">
        <v>1</v>
      </c>
      <c r="H20" s="92">
        <f>13.7/0.09</f>
        <v>152.22</v>
      </c>
      <c r="I20" s="189"/>
      <c r="J20" s="190"/>
      <c r="K20" s="57">
        <f>I20+J20</f>
        <v>0</v>
      </c>
      <c r="L20" s="64">
        <f>I20*H20</f>
        <v>0</v>
      </c>
      <c r="M20" s="60">
        <f>J20*H20</f>
        <v>0</v>
      </c>
      <c r="N20" s="65">
        <f>L20+M20</f>
        <v>0</v>
      </c>
      <c r="O20" s="207" t="s">
        <v>82</v>
      </c>
    </row>
    <row r="21" spans="1:15" s="77" customFormat="1" ht="21" customHeight="1" x14ac:dyDescent="0.3">
      <c r="A21" s="5" t="s">
        <v>185</v>
      </c>
      <c r="B21" s="67" t="s">
        <v>129</v>
      </c>
      <c r="C21" s="88"/>
      <c r="D21" s="78" t="s">
        <v>212</v>
      </c>
      <c r="E21" s="89" t="s">
        <v>17</v>
      </c>
      <c r="F21" s="71" t="s">
        <v>19</v>
      </c>
      <c r="G21" s="93">
        <v>28</v>
      </c>
      <c r="H21" s="94">
        <f>ROUND(H20*G21,0)</f>
        <v>4262</v>
      </c>
      <c r="I21" s="185"/>
      <c r="J21" s="186"/>
      <c r="K21" s="73">
        <f t="shared" ref="K21:K23" si="8">I21+J21</f>
        <v>0</v>
      </c>
      <c r="L21" s="74">
        <f t="shared" ref="L21:L23" si="9">I21*H21</f>
        <v>0</v>
      </c>
      <c r="M21" s="75">
        <f t="shared" ref="M21:M23" si="10">J21*H21</f>
        <v>0</v>
      </c>
      <c r="N21" s="76">
        <f t="shared" ref="N21:N23" si="11">L21+M21</f>
        <v>0</v>
      </c>
      <c r="O21" s="208"/>
    </row>
    <row r="22" spans="1:15" s="95" customFormat="1" ht="21" customHeight="1" x14ac:dyDescent="0.3">
      <c r="A22" s="5" t="s">
        <v>186</v>
      </c>
      <c r="B22" s="67" t="s">
        <v>129</v>
      </c>
      <c r="C22" s="90"/>
      <c r="D22" s="78" t="s">
        <v>26</v>
      </c>
      <c r="E22" s="89" t="s">
        <v>17</v>
      </c>
      <c r="F22" s="91" t="s">
        <v>18</v>
      </c>
      <c r="G22" s="82">
        <v>0.02</v>
      </c>
      <c r="H22" s="71">
        <f>ROUND(H20*G22,0)</f>
        <v>3</v>
      </c>
      <c r="I22" s="185"/>
      <c r="J22" s="186"/>
      <c r="K22" s="73">
        <f t="shared" si="8"/>
        <v>0</v>
      </c>
      <c r="L22" s="74">
        <f t="shared" si="9"/>
        <v>0</v>
      </c>
      <c r="M22" s="75">
        <f t="shared" si="10"/>
        <v>0</v>
      </c>
      <c r="N22" s="76">
        <f t="shared" si="11"/>
        <v>0</v>
      </c>
      <c r="O22" s="210"/>
    </row>
    <row r="23" spans="1:15" s="95" customFormat="1" ht="21" customHeight="1" x14ac:dyDescent="0.3">
      <c r="A23" s="5" t="s">
        <v>187</v>
      </c>
      <c r="B23" s="67" t="s">
        <v>129</v>
      </c>
      <c r="C23" s="96"/>
      <c r="D23" s="78" t="s">
        <v>772</v>
      </c>
      <c r="E23" s="89" t="s">
        <v>17</v>
      </c>
      <c r="F23" s="91" t="s">
        <v>20</v>
      </c>
      <c r="G23" s="82">
        <v>1.03</v>
      </c>
      <c r="H23" s="80">
        <f>ROUND((H20/3.4)*0.05*8*G23,0)</f>
        <v>18</v>
      </c>
      <c r="I23" s="185"/>
      <c r="J23" s="186"/>
      <c r="K23" s="73">
        <f t="shared" si="8"/>
        <v>0</v>
      </c>
      <c r="L23" s="74">
        <f t="shared" si="9"/>
        <v>0</v>
      </c>
      <c r="M23" s="75">
        <f t="shared" si="10"/>
        <v>0</v>
      </c>
      <c r="N23" s="76">
        <f t="shared" si="11"/>
        <v>0</v>
      </c>
      <c r="O23" s="209"/>
    </row>
    <row r="24" spans="1:15" s="101" customFormat="1" ht="41.25" customHeight="1" x14ac:dyDescent="0.3">
      <c r="A24" s="219" t="s">
        <v>30</v>
      </c>
      <c r="B24" s="57" t="s">
        <v>128</v>
      </c>
      <c r="C24" s="253" t="s">
        <v>771</v>
      </c>
      <c r="D24" s="84" t="s">
        <v>213</v>
      </c>
      <c r="E24" s="97" t="s">
        <v>17</v>
      </c>
      <c r="F24" s="98" t="s">
        <v>19</v>
      </c>
      <c r="G24" s="99">
        <v>1</v>
      </c>
      <c r="H24" s="100"/>
      <c r="I24" s="191"/>
      <c r="J24" s="192"/>
      <c r="K24" s="57">
        <f>I24+J24</f>
        <v>0</v>
      </c>
      <c r="L24" s="64">
        <f>I24*H24</f>
        <v>0</v>
      </c>
      <c r="M24" s="60">
        <f>J24*H24</f>
        <v>0</v>
      </c>
      <c r="N24" s="65">
        <f>L24+M24</f>
        <v>0</v>
      </c>
      <c r="O24" s="207" t="s">
        <v>82</v>
      </c>
    </row>
    <row r="25" spans="1:15" s="107" customFormat="1" ht="18.75" customHeight="1" x14ac:dyDescent="0.3">
      <c r="A25" s="224" t="s">
        <v>189</v>
      </c>
      <c r="B25" s="67" t="s">
        <v>129</v>
      </c>
      <c r="C25" s="102"/>
      <c r="D25" s="103" t="s">
        <v>586</v>
      </c>
      <c r="E25" s="80" t="s">
        <v>17</v>
      </c>
      <c r="F25" s="104" t="s">
        <v>19</v>
      </c>
      <c r="G25" s="105">
        <v>1</v>
      </c>
      <c r="H25" s="106">
        <v>1</v>
      </c>
      <c r="I25" s="193"/>
      <c r="J25" s="194"/>
      <c r="K25" s="73">
        <f t="shared" ref="K25" si="12">I25+J25</f>
        <v>0</v>
      </c>
      <c r="L25" s="74">
        <f t="shared" ref="L25" si="13">I25*H25</f>
        <v>0</v>
      </c>
      <c r="M25" s="75">
        <f t="shared" ref="M25" si="14">J25*H25</f>
        <v>0</v>
      </c>
      <c r="N25" s="76">
        <f t="shared" ref="N25" si="15">L25+M25</f>
        <v>0</v>
      </c>
      <c r="O25" s="211"/>
    </row>
    <row r="26" spans="1:15" s="107" customFormat="1" ht="18.75" customHeight="1" x14ac:dyDescent="0.3">
      <c r="A26" s="224" t="s">
        <v>190</v>
      </c>
      <c r="B26" s="67" t="s">
        <v>129</v>
      </c>
      <c r="C26" s="102"/>
      <c r="D26" s="103" t="s">
        <v>587</v>
      </c>
      <c r="E26" s="80" t="s">
        <v>17</v>
      </c>
      <c r="F26" s="104" t="s">
        <v>19</v>
      </c>
      <c r="G26" s="105">
        <v>1</v>
      </c>
      <c r="H26" s="106">
        <v>4</v>
      </c>
      <c r="I26" s="193"/>
      <c r="J26" s="194"/>
      <c r="K26" s="73">
        <f t="shared" ref="K26:K45" si="16">I26+J26</f>
        <v>0</v>
      </c>
      <c r="L26" s="74">
        <f t="shared" ref="L26:L45" si="17">I26*H26</f>
        <v>0</v>
      </c>
      <c r="M26" s="75">
        <f t="shared" ref="M26:M45" si="18">J26*H26</f>
        <v>0</v>
      </c>
      <c r="N26" s="76">
        <f t="shared" ref="N26:N48" si="19">L26+M26</f>
        <v>0</v>
      </c>
      <c r="O26" s="211"/>
    </row>
    <row r="27" spans="1:15" s="107" customFormat="1" ht="18.75" customHeight="1" x14ac:dyDescent="0.3">
      <c r="A27" s="224" t="s">
        <v>573</v>
      </c>
      <c r="B27" s="67" t="s">
        <v>129</v>
      </c>
      <c r="C27" s="108"/>
      <c r="D27" s="103" t="s">
        <v>588</v>
      </c>
      <c r="E27" s="80" t="s">
        <v>17</v>
      </c>
      <c r="F27" s="104" t="s">
        <v>19</v>
      </c>
      <c r="G27" s="105">
        <v>1</v>
      </c>
      <c r="H27" s="106">
        <v>2</v>
      </c>
      <c r="I27" s="193"/>
      <c r="J27" s="194"/>
      <c r="K27" s="73">
        <f t="shared" si="16"/>
        <v>0</v>
      </c>
      <c r="L27" s="74">
        <f t="shared" si="17"/>
        <v>0</v>
      </c>
      <c r="M27" s="75">
        <f t="shared" si="18"/>
        <v>0</v>
      </c>
      <c r="N27" s="76">
        <f t="shared" si="19"/>
        <v>0</v>
      </c>
      <c r="O27" s="211"/>
    </row>
    <row r="28" spans="1:15" s="107" customFormat="1" ht="18.75" customHeight="1" x14ac:dyDescent="0.3">
      <c r="A28" s="224" t="s">
        <v>597</v>
      </c>
      <c r="B28" s="67" t="s">
        <v>129</v>
      </c>
      <c r="C28" s="108"/>
      <c r="D28" s="103" t="s">
        <v>589</v>
      </c>
      <c r="E28" s="80" t="s">
        <v>17</v>
      </c>
      <c r="F28" s="104" t="s">
        <v>19</v>
      </c>
      <c r="G28" s="105">
        <v>1</v>
      </c>
      <c r="H28" s="106">
        <v>2</v>
      </c>
      <c r="I28" s="193"/>
      <c r="J28" s="194"/>
      <c r="K28" s="73">
        <f t="shared" si="16"/>
        <v>0</v>
      </c>
      <c r="L28" s="74">
        <f t="shared" si="17"/>
        <v>0</v>
      </c>
      <c r="M28" s="75">
        <f t="shared" si="18"/>
        <v>0</v>
      </c>
      <c r="N28" s="76">
        <f t="shared" si="19"/>
        <v>0</v>
      </c>
      <c r="O28" s="211"/>
    </row>
    <row r="29" spans="1:15" s="107" customFormat="1" ht="18.75" customHeight="1" x14ac:dyDescent="0.3">
      <c r="A29" s="224" t="s">
        <v>600</v>
      </c>
      <c r="B29" s="67" t="s">
        <v>129</v>
      </c>
      <c r="C29" s="108"/>
      <c r="D29" s="103" t="s">
        <v>590</v>
      </c>
      <c r="E29" s="80" t="s">
        <v>17</v>
      </c>
      <c r="F29" s="104" t="s">
        <v>19</v>
      </c>
      <c r="G29" s="105">
        <v>1</v>
      </c>
      <c r="H29" s="106">
        <v>10</v>
      </c>
      <c r="I29" s="193"/>
      <c r="J29" s="194"/>
      <c r="K29" s="73">
        <f t="shared" si="16"/>
        <v>0</v>
      </c>
      <c r="L29" s="74">
        <f t="shared" si="17"/>
        <v>0</v>
      </c>
      <c r="M29" s="75">
        <f t="shared" si="18"/>
        <v>0</v>
      </c>
      <c r="N29" s="76">
        <f t="shared" si="19"/>
        <v>0</v>
      </c>
      <c r="O29" s="211"/>
    </row>
    <row r="30" spans="1:15" s="107" customFormat="1" ht="18.75" customHeight="1" x14ac:dyDescent="0.3">
      <c r="A30" s="224" t="s">
        <v>596</v>
      </c>
      <c r="B30" s="67" t="s">
        <v>129</v>
      </c>
      <c r="C30" s="108"/>
      <c r="D30" s="103" t="s">
        <v>591</v>
      </c>
      <c r="E30" s="80" t="s">
        <v>17</v>
      </c>
      <c r="F30" s="104" t="s">
        <v>19</v>
      </c>
      <c r="G30" s="105">
        <v>1</v>
      </c>
      <c r="H30" s="106">
        <v>9</v>
      </c>
      <c r="I30" s="193"/>
      <c r="J30" s="194"/>
      <c r="K30" s="73">
        <f t="shared" si="16"/>
        <v>0</v>
      </c>
      <c r="L30" s="74">
        <f t="shared" si="17"/>
        <v>0</v>
      </c>
      <c r="M30" s="75">
        <f t="shared" si="18"/>
        <v>0</v>
      </c>
      <c r="N30" s="76">
        <f t="shared" si="19"/>
        <v>0</v>
      </c>
      <c r="O30" s="211"/>
    </row>
    <row r="31" spans="1:15" s="107" customFormat="1" ht="18.75" customHeight="1" x14ac:dyDescent="0.3">
      <c r="A31" s="224" t="s">
        <v>598</v>
      </c>
      <c r="B31" s="67" t="s">
        <v>129</v>
      </c>
      <c r="C31" s="108"/>
      <c r="D31" s="103" t="s">
        <v>592</v>
      </c>
      <c r="E31" s="80" t="s">
        <v>17</v>
      </c>
      <c r="F31" s="104" t="s">
        <v>19</v>
      </c>
      <c r="G31" s="105">
        <v>1</v>
      </c>
      <c r="H31" s="106">
        <v>2</v>
      </c>
      <c r="I31" s="193"/>
      <c r="J31" s="194"/>
      <c r="K31" s="73">
        <f t="shared" si="16"/>
        <v>0</v>
      </c>
      <c r="L31" s="74">
        <f t="shared" si="17"/>
        <v>0</v>
      </c>
      <c r="M31" s="75">
        <f t="shared" si="18"/>
        <v>0</v>
      </c>
      <c r="N31" s="76">
        <f t="shared" si="19"/>
        <v>0</v>
      </c>
      <c r="O31" s="211"/>
    </row>
    <row r="32" spans="1:15" s="107" customFormat="1" ht="18.75" customHeight="1" x14ac:dyDescent="0.3">
      <c r="A32" s="224" t="s">
        <v>599</v>
      </c>
      <c r="B32" s="67" t="s">
        <v>129</v>
      </c>
      <c r="C32" s="108"/>
      <c r="D32" s="103" t="s">
        <v>593</v>
      </c>
      <c r="E32" s="80" t="s">
        <v>17</v>
      </c>
      <c r="F32" s="104" t="s">
        <v>19</v>
      </c>
      <c r="G32" s="105">
        <v>1</v>
      </c>
      <c r="H32" s="106">
        <v>1</v>
      </c>
      <c r="I32" s="193"/>
      <c r="J32" s="194"/>
      <c r="K32" s="73">
        <f t="shared" si="16"/>
        <v>0</v>
      </c>
      <c r="L32" s="74">
        <f t="shared" si="17"/>
        <v>0</v>
      </c>
      <c r="M32" s="75">
        <f t="shared" si="18"/>
        <v>0</v>
      </c>
      <c r="N32" s="76">
        <f t="shared" si="19"/>
        <v>0</v>
      </c>
      <c r="O32" s="211"/>
    </row>
    <row r="33" spans="1:17" s="107" customFormat="1" ht="18.75" customHeight="1" x14ac:dyDescent="0.3">
      <c r="A33" s="224" t="s">
        <v>601</v>
      </c>
      <c r="B33" s="67" t="s">
        <v>129</v>
      </c>
      <c r="C33" s="108"/>
      <c r="D33" s="103" t="s">
        <v>594</v>
      </c>
      <c r="E33" s="80" t="s">
        <v>17</v>
      </c>
      <c r="F33" s="104" t="s">
        <v>19</v>
      </c>
      <c r="G33" s="105">
        <v>1</v>
      </c>
      <c r="H33" s="106">
        <v>3</v>
      </c>
      <c r="I33" s="193"/>
      <c r="J33" s="194"/>
      <c r="K33" s="73">
        <f t="shared" si="16"/>
        <v>0</v>
      </c>
      <c r="L33" s="74">
        <f t="shared" si="17"/>
        <v>0</v>
      </c>
      <c r="M33" s="75">
        <f t="shared" si="18"/>
        <v>0</v>
      </c>
      <c r="N33" s="76">
        <f t="shared" si="19"/>
        <v>0</v>
      </c>
      <c r="O33" s="211"/>
    </row>
    <row r="34" spans="1:17" s="107" customFormat="1" ht="18.75" customHeight="1" x14ac:dyDescent="0.3">
      <c r="A34" s="224" t="s">
        <v>602</v>
      </c>
      <c r="B34" s="67" t="s">
        <v>129</v>
      </c>
      <c r="C34" s="108"/>
      <c r="D34" s="103" t="s">
        <v>595</v>
      </c>
      <c r="E34" s="80" t="s">
        <v>17</v>
      </c>
      <c r="F34" s="104" t="s">
        <v>19</v>
      </c>
      <c r="G34" s="105">
        <v>1</v>
      </c>
      <c r="H34" s="106">
        <v>5</v>
      </c>
      <c r="I34" s="193"/>
      <c r="J34" s="194"/>
      <c r="K34" s="73">
        <f t="shared" si="16"/>
        <v>0</v>
      </c>
      <c r="L34" s="74">
        <f t="shared" si="17"/>
        <v>0</v>
      </c>
      <c r="M34" s="75">
        <f t="shared" si="18"/>
        <v>0</v>
      </c>
      <c r="N34" s="76">
        <f t="shared" si="19"/>
        <v>0</v>
      </c>
      <c r="O34" s="211"/>
    </row>
    <row r="35" spans="1:17" s="107" customFormat="1" ht="18.75" customHeight="1" x14ac:dyDescent="0.3">
      <c r="A35" s="224" t="s">
        <v>603</v>
      </c>
      <c r="B35" s="67" t="s">
        <v>129</v>
      </c>
      <c r="C35" s="102"/>
      <c r="D35" s="109" t="s">
        <v>574</v>
      </c>
      <c r="E35" s="80" t="s">
        <v>17</v>
      </c>
      <c r="F35" s="104" t="s">
        <v>575</v>
      </c>
      <c r="G35" s="105">
        <v>1</v>
      </c>
      <c r="H35" s="106">
        <v>190</v>
      </c>
      <c r="I35" s="193"/>
      <c r="J35" s="194"/>
      <c r="K35" s="73">
        <f t="shared" si="16"/>
        <v>0</v>
      </c>
      <c r="L35" s="74">
        <f t="shared" si="17"/>
        <v>0</v>
      </c>
      <c r="M35" s="75">
        <f t="shared" si="18"/>
        <v>0</v>
      </c>
      <c r="N35" s="76">
        <f t="shared" si="19"/>
        <v>0</v>
      </c>
      <c r="O35" s="211"/>
    </row>
    <row r="36" spans="1:17" s="107" customFormat="1" ht="18.75" customHeight="1" x14ac:dyDescent="0.3">
      <c r="A36" s="224" t="s">
        <v>604</v>
      </c>
      <c r="B36" s="67" t="s">
        <v>129</v>
      </c>
      <c r="C36" s="102"/>
      <c r="D36" s="109" t="s">
        <v>576</v>
      </c>
      <c r="E36" s="80" t="s">
        <v>17</v>
      </c>
      <c r="F36" s="104" t="s">
        <v>177</v>
      </c>
      <c r="G36" s="105">
        <v>1</v>
      </c>
      <c r="H36" s="106">
        <v>10.050000000000001</v>
      </c>
      <c r="I36" s="193"/>
      <c r="J36" s="194"/>
      <c r="K36" s="73">
        <f t="shared" si="16"/>
        <v>0</v>
      </c>
      <c r="L36" s="74">
        <f t="shared" si="17"/>
        <v>0</v>
      </c>
      <c r="M36" s="75">
        <f t="shared" si="18"/>
        <v>0</v>
      </c>
      <c r="N36" s="76">
        <f t="shared" si="19"/>
        <v>0</v>
      </c>
      <c r="O36" s="211"/>
    </row>
    <row r="37" spans="1:17" s="107" customFormat="1" ht="18.75" customHeight="1" x14ac:dyDescent="0.3">
      <c r="A37" s="224" t="s">
        <v>605</v>
      </c>
      <c r="B37" s="67" t="s">
        <v>129</v>
      </c>
      <c r="C37" s="102"/>
      <c r="D37" s="109" t="s">
        <v>577</v>
      </c>
      <c r="E37" s="80" t="s">
        <v>17</v>
      </c>
      <c r="F37" s="104" t="s">
        <v>177</v>
      </c>
      <c r="G37" s="105">
        <v>1</v>
      </c>
      <c r="H37" s="106">
        <v>10.74</v>
      </c>
      <c r="I37" s="193"/>
      <c r="J37" s="194"/>
      <c r="K37" s="73">
        <f t="shared" si="16"/>
        <v>0</v>
      </c>
      <c r="L37" s="74">
        <f t="shared" si="17"/>
        <v>0</v>
      </c>
      <c r="M37" s="75">
        <f t="shared" si="18"/>
        <v>0</v>
      </c>
      <c r="N37" s="76">
        <f t="shared" si="19"/>
        <v>0</v>
      </c>
      <c r="O37" s="211"/>
    </row>
    <row r="38" spans="1:17" s="107" customFormat="1" ht="18.75" customHeight="1" x14ac:dyDescent="0.3">
      <c r="A38" s="224" t="s">
        <v>606</v>
      </c>
      <c r="B38" s="67" t="s">
        <v>129</v>
      </c>
      <c r="C38" s="102"/>
      <c r="D38" s="109" t="s">
        <v>578</v>
      </c>
      <c r="E38" s="80" t="s">
        <v>17</v>
      </c>
      <c r="F38" s="104" t="s">
        <v>177</v>
      </c>
      <c r="G38" s="105">
        <v>1</v>
      </c>
      <c r="H38" s="106">
        <v>11.25</v>
      </c>
      <c r="I38" s="193"/>
      <c r="J38" s="194"/>
      <c r="K38" s="73">
        <f t="shared" si="16"/>
        <v>0</v>
      </c>
      <c r="L38" s="74">
        <f t="shared" si="17"/>
        <v>0</v>
      </c>
      <c r="M38" s="75">
        <f t="shared" si="18"/>
        <v>0</v>
      </c>
      <c r="N38" s="76">
        <f t="shared" si="19"/>
        <v>0</v>
      </c>
      <c r="O38" s="211"/>
    </row>
    <row r="39" spans="1:17" s="107" customFormat="1" ht="18.75" customHeight="1" x14ac:dyDescent="0.3">
      <c r="A39" s="224" t="s">
        <v>607</v>
      </c>
      <c r="B39" s="67" t="s">
        <v>129</v>
      </c>
      <c r="C39" s="102"/>
      <c r="D39" s="109" t="s">
        <v>579</v>
      </c>
      <c r="E39" s="80" t="s">
        <v>17</v>
      </c>
      <c r="F39" s="104" t="s">
        <v>177</v>
      </c>
      <c r="G39" s="105">
        <v>1</v>
      </c>
      <c r="H39" s="106">
        <v>12.03</v>
      </c>
      <c r="I39" s="193"/>
      <c r="J39" s="194"/>
      <c r="K39" s="73">
        <f t="shared" si="16"/>
        <v>0</v>
      </c>
      <c r="L39" s="74">
        <f t="shared" si="17"/>
        <v>0</v>
      </c>
      <c r="M39" s="75">
        <f t="shared" si="18"/>
        <v>0</v>
      </c>
      <c r="N39" s="76">
        <f t="shared" si="19"/>
        <v>0</v>
      </c>
      <c r="O39" s="211"/>
    </row>
    <row r="40" spans="1:17" ht="20.25" customHeight="1" x14ac:dyDescent="0.3">
      <c r="A40" s="224" t="s">
        <v>608</v>
      </c>
      <c r="B40" s="67" t="s">
        <v>129</v>
      </c>
      <c r="C40" s="110"/>
      <c r="D40" s="109" t="s">
        <v>580</v>
      </c>
      <c r="E40" s="80" t="s">
        <v>17</v>
      </c>
      <c r="F40" s="111" t="s">
        <v>177</v>
      </c>
      <c r="G40" s="112">
        <v>1</v>
      </c>
      <c r="H40" s="113">
        <v>22.33</v>
      </c>
      <c r="I40" s="195"/>
      <c r="J40" s="196"/>
      <c r="K40" s="73">
        <f t="shared" si="16"/>
        <v>0</v>
      </c>
      <c r="L40" s="74">
        <f t="shared" si="17"/>
        <v>0</v>
      </c>
      <c r="M40" s="75">
        <f t="shared" si="18"/>
        <v>0</v>
      </c>
      <c r="N40" s="76">
        <f t="shared" si="19"/>
        <v>0</v>
      </c>
      <c r="O40" s="212"/>
    </row>
    <row r="41" spans="1:17" ht="20.25" customHeight="1" x14ac:dyDescent="0.3">
      <c r="A41" s="224" t="s">
        <v>609</v>
      </c>
      <c r="B41" s="67" t="s">
        <v>129</v>
      </c>
      <c r="C41" s="110"/>
      <c r="D41" s="109" t="s">
        <v>582</v>
      </c>
      <c r="E41" s="80" t="s">
        <v>17</v>
      </c>
      <c r="F41" s="111" t="s">
        <v>177</v>
      </c>
      <c r="G41" s="112">
        <v>1</v>
      </c>
      <c r="H41" s="113">
        <v>8.27</v>
      </c>
      <c r="I41" s="195"/>
      <c r="J41" s="196"/>
      <c r="K41" s="73">
        <f t="shared" si="16"/>
        <v>0</v>
      </c>
      <c r="L41" s="74">
        <f t="shared" si="17"/>
        <v>0</v>
      </c>
      <c r="M41" s="75">
        <f t="shared" si="18"/>
        <v>0</v>
      </c>
      <c r="N41" s="76">
        <f t="shared" si="19"/>
        <v>0</v>
      </c>
      <c r="O41" s="212"/>
    </row>
    <row r="42" spans="1:17" ht="20.25" customHeight="1" x14ac:dyDescent="0.3">
      <c r="A42" s="224" t="s">
        <v>610</v>
      </c>
      <c r="B42" s="67" t="s">
        <v>129</v>
      </c>
      <c r="C42" s="110"/>
      <c r="D42" s="109" t="s">
        <v>581</v>
      </c>
      <c r="E42" s="80" t="s">
        <v>17</v>
      </c>
      <c r="F42" s="111" t="s">
        <v>177</v>
      </c>
      <c r="G42" s="112">
        <v>1</v>
      </c>
      <c r="H42" s="113">
        <v>9.65</v>
      </c>
      <c r="I42" s="195"/>
      <c r="J42" s="196"/>
      <c r="K42" s="73">
        <f t="shared" si="16"/>
        <v>0</v>
      </c>
      <c r="L42" s="74">
        <f t="shared" si="17"/>
        <v>0</v>
      </c>
      <c r="M42" s="75">
        <f t="shared" si="18"/>
        <v>0</v>
      </c>
      <c r="N42" s="76">
        <f t="shared" si="19"/>
        <v>0</v>
      </c>
      <c r="O42" s="212"/>
    </row>
    <row r="43" spans="1:17" ht="20.25" customHeight="1" x14ac:dyDescent="0.3">
      <c r="A43" s="224" t="s">
        <v>611</v>
      </c>
      <c r="B43" s="67" t="s">
        <v>129</v>
      </c>
      <c r="C43" s="110"/>
      <c r="D43" s="109" t="s">
        <v>583</v>
      </c>
      <c r="E43" s="80" t="s">
        <v>17</v>
      </c>
      <c r="F43" s="111" t="s">
        <v>177</v>
      </c>
      <c r="G43" s="112">
        <v>1</v>
      </c>
      <c r="H43" s="113">
        <v>11.03</v>
      </c>
      <c r="I43" s="195"/>
      <c r="J43" s="196"/>
      <c r="K43" s="73">
        <f t="shared" si="16"/>
        <v>0</v>
      </c>
      <c r="L43" s="74">
        <f t="shared" si="17"/>
        <v>0</v>
      </c>
      <c r="M43" s="75">
        <f t="shared" si="18"/>
        <v>0</v>
      </c>
      <c r="N43" s="76">
        <f t="shared" si="19"/>
        <v>0</v>
      </c>
      <c r="O43" s="212"/>
    </row>
    <row r="44" spans="1:17" ht="20.25" customHeight="1" x14ac:dyDescent="0.3">
      <c r="A44" s="224" t="s">
        <v>612</v>
      </c>
      <c r="B44" s="67" t="s">
        <v>129</v>
      </c>
      <c r="C44" s="110"/>
      <c r="D44" s="109" t="s">
        <v>584</v>
      </c>
      <c r="E44" s="80" t="s">
        <v>17</v>
      </c>
      <c r="F44" s="111" t="s">
        <v>177</v>
      </c>
      <c r="G44" s="112">
        <v>1</v>
      </c>
      <c r="H44" s="113">
        <v>11.89</v>
      </c>
      <c r="I44" s="195"/>
      <c r="J44" s="196"/>
      <c r="K44" s="73">
        <f t="shared" si="16"/>
        <v>0</v>
      </c>
      <c r="L44" s="74">
        <f t="shared" si="17"/>
        <v>0</v>
      </c>
      <c r="M44" s="75">
        <f t="shared" si="18"/>
        <v>0</v>
      </c>
      <c r="N44" s="76">
        <f t="shared" si="19"/>
        <v>0</v>
      </c>
      <c r="O44" s="212"/>
    </row>
    <row r="45" spans="1:17" s="95" customFormat="1" ht="20.25" customHeight="1" x14ac:dyDescent="0.3">
      <c r="A45" s="224" t="s">
        <v>613</v>
      </c>
      <c r="B45" s="67" t="s">
        <v>129</v>
      </c>
      <c r="C45" s="114"/>
      <c r="D45" s="109" t="s">
        <v>585</v>
      </c>
      <c r="E45" s="80" t="s">
        <v>17</v>
      </c>
      <c r="F45" s="111" t="s">
        <v>177</v>
      </c>
      <c r="G45" s="112">
        <v>1</v>
      </c>
      <c r="H45" s="115">
        <v>12.4</v>
      </c>
      <c r="I45" s="195"/>
      <c r="J45" s="196"/>
      <c r="K45" s="73">
        <f t="shared" si="16"/>
        <v>0</v>
      </c>
      <c r="L45" s="74">
        <f t="shared" si="17"/>
        <v>0</v>
      </c>
      <c r="M45" s="75">
        <f t="shared" si="18"/>
        <v>0</v>
      </c>
      <c r="N45" s="76">
        <f t="shared" si="19"/>
        <v>0</v>
      </c>
      <c r="O45" s="212"/>
      <c r="P45" s="36"/>
      <c r="Q45" s="36"/>
    </row>
    <row r="46" spans="1:17" s="95" customFormat="1" ht="20.25" customHeight="1" x14ac:dyDescent="0.3">
      <c r="A46" s="219" t="s">
        <v>777</v>
      </c>
      <c r="B46" s="57" t="s">
        <v>128</v>
      </c>
      <c r="C46" s="253" t="s">
        <v>773</v>
      </c>
      <c r="D46" s="84" t="s">
        <v>774</v>
      </c>
      <c r="E46" s="97" t="s">
        <v>17</v>
      </c>
      <c r="F46" s="98" t="s">
        <v>20</v>
      </c>
      <c r="G46" s="99"/>
      <c r="H46" s="100">
        <f>(3.97*0.08)+(227.82*0.19)+(44.77*0.09)</f>
        <v>47.63</v>
      </c>
      <c r="I46" s="191"/>
      <c r="J46" s="192"/>
      <c r="K46" s="57">
        <f t="shared" ref="K46:K48" si="20">H46+I46+J46</f>
        <v>47.63</v>
      </c>
      <c r="L46" s="64"/>
      <c r="M46" s="60"/>
      <c r="N46" s="65">
        <f t="shared" si="19"/>
        <v>0</v>
      </c>
      <c r="O46" s="212"/>
      <c r="P46" s="36"/>
      <c r="Q46" s="36"/>
    </row>
    <row r="47" spans="1:17" s="95" customFormat="1" ht="20.25" customHeight="1" x14ac:dyDescent="0.3">
      <c r="A47" s="224" t="s">
        <v>778</v>
      </c>
      <c r="B47" s="67" t="s">
        <v>129</v>
      </c>
      <c r="C47" s="110"/>
      <c r="D47" s="109" t="s">
        <v>775</v>
      </c>
      <c r="E47" s="80" t="s">
        <v>17</v>
      </c>
      <c r="F47" s="111" t="s">
        <v>20</v>
      </c>
      <c r="G47" s="112">
        <v>1</v>
      </c>
      <c r="H47" s="113">
        <f>H46*G47</f>
        <v>47.63</v>
      </c>
      <c r="I47" s="195"/>
      <c r="J47" s="196"/>
      <c r="K47" s="73">
        <f>ROUND(K46*G47,2)</f>
        <v>47.63</v>
      </c>
      <c r="L47" s="74"/>
      <c r="M47" s="75"/>
      <c r="N47" s="76">
        <f t="shared" si="19"/>
        <v>0</v>
      </c>
      <c r="O47" s="254"/>
      <c r="P47" s="36"/>
      <c r="Q47" s="36"/>
    </row>
    <row r="48" spans="1:17" s="95" customFormat="1" ht="32.4" customHeight="1" x14ac:dyDescent="0.3">
      <c r="A48" s="224" t="s">
        <v>779</v>
      </c>
      <c r="B48" s="67" t="s">
        <v>129</v>
      </c>
      <c r="C48" s="114"/>
      <c r="D48" s="109" t="s">
        <v>776</v>
      </c>
      <c r="E48" s="80" t="s">
        <v>17</v>
      </c>
      <c r="F48" s="111" t="s">
        <v>20</v>
      </c>
      <c r="G48" s="112">
        <v>1.05</v>
      </c>
      <c r="H48" s="115">
        <f>H46*G48</f>
        <v>50.01</v>
      </c>
      <c r="I48" s="195"/>
      <c r="J48" s="196"/>
      <c r="K48" s="73">
        <f t="shared" ref="K48" si="21">H48+I48+J48</f>
        <v>50.01</v>
      </c>
      <c r="L48" s="74"/>
      <c r="M48" s="75"/>
      <c r="N48" s="76">
        <f t="shared" si="19"/>
        <v>0</v>
      </c>
      <c r="O48" s="254"/>
      <c r="P48" s="36"/>
      <c r="Q48" s="36"/>
    </row>
    <row r="49" spans="1:26" s="56" customFormat="1" ht="28.5" customHeight="1" x14ac:dyDescent="0.3">
      <c r="A49" s="225" t="s">
        <v>191</v>
      </c>
      <c r="B49" s="116"/>
      <c r="C49" s="44" t="s">
        <v>648</v>
      </c>
      <c r="D49" s="45" t="s">
        <v>650</v>
      </c>
      <c r="E49" s="117"/>
      <c r="F49" s="117"/>
      <c r="G49" s="118"/>
      <c r="H49" s="116"/>
      <c r="I49" s="197"/>
      <c r="J49" s="198"/>
      <c r="K49" s="43"/>
      <c r="L49" s="119"/>
      <c r="M49" s="120"/>
      <c r="N49" s="55"/>
      <c r="O49" s="213"/>
      <c r="P49" s="121"/>
      <c r="Q49" s="121"/>
      <c r="R49" s="121"/>
      <c r="S49" s="121"/>
      <c r="T49" s="121"/>
      <c r="U49" s="121"/>
      <c r="V49" s="122"/>
      <c r="W49" s="122"/>
      <c r="X49" s="122"/>
      <c r="Y49" s="122"/>
      <c r="Z49" s="122"/>
    </row>
    <row r="50" spans="1:26" s="66" customFormat="1" ht="36.75" customHeight="1" x14ac:dyDescent="0.3">
      <c r="A50" s="219" t="s">
        <v>192</v>
      </c>
      <c r="B50" s="57" t="s">
        <v>128</v>
      </c>
      <c r="C50" s="123" t="s">
        <v>644</v>
      </c>
      <c r="D50" s="59" t="s">
        <v>649</v>
      </c>
      <c r="E50" s="60" t="s">
        <v>17</v>
      </c>
      <c r="F50" s="61" t="s">
        <v>18</v>
      </c>
      <c r="G50" s="62">
        <v>1</v>
      </c>
      <c r="H50" s="63">
        <v>55.24</v>
      </c>
      <c r="I50" s="180"/>
      <c r="J50" s="181"/>
      <c r="K50" s="57">
        <f>I50+J50</f>
        <v>0</v>
      </c>
      <c r="L50" s="64">
        <f>I50*H50</f>
        <v>0</v>
      </c>
      <c r="M50" s="60">
        <f>J50*H50</f>
        <v>0</v>
      </c>
      <c r="N50" s="65">
        <f>L50+M50</f>
        <v>0</v>
      </c>
      <c r="O50" s="207" t="s">
        <v>82</v>
      </c>
    </row>
    <row r="51" spans="1:26" s="77" customFormat="1" ht="32.25" customHeight="1" x14ac:dyDescent="0.3">
      <c r="A51" s="5" t="s">
        <v>194</v>
      </c>
      <c r="B51" s="67" t="s">
        <v>129</v>
      </c>
      <c r="C51" s="88"/>
      <c r="D51" s="69" t="s">
        <v>176</v>
      </c>
      <c r="E51" s="70" t="s">
        <v>17</v>
      </c>
      <c r="F51" s="71" t="s">
        <v>19</v>
      </c>
      <c r="G51" s="72">
        <v>65</v>
      </c>
      <c r="H51" s="71">
        <f>ROUND(H50*G51,0)</f>
        <v>3591</v>
      </c>
      <c r="I51" s="182"/>
      <c r="J51" s="183"/>
      <c r="K51" s="73">
        <f t="shared" ref="K51" si="22">I51+J51</f>
        <v>0</v>
      </c>
      <c r="L51" s="74">
        <f t="shared" ref="L51" si="23">I51*H51</f>
        <v>0</v>
      </c>
      <c r="M51" s="75">
        <f t="shared" ref="M51" si="24">J51*H51</f>
        <v>0</v>
      </c>
      <c r="N51" s="76">
        <f t="shared" ref="N51" si="25">L51+M51</f>
        <v>0</v>
      </c>
      <c r="O51" s="214"/>
    </row>
    <row r="52" spans="1:26" ht="18.75" customHeight="1" x14ac:dyDescent="0.3">
      <c r="A52" s="5" t="s">
        <v>195</v>
      </c>
      <c r="B52" s="67" t="s">
        <v>129</v>
      </c>
      <c r="C52" s="90"/>
      <c r="D52" s="78" t="s">
        <v>174</v>
      </c>
      <c r="E52" s="70" t="s">
        <v>17</v>
      </c>
      <c r="F52" s="91" t="s">
        <v>18</v>
      </c>
      <c r="G52" s="82">
        <v>0.22</v>
      </c>
      <c r="H52" s="71">
        <f>ROUNDUP(H50*G52,0)</f>
        <v>13</v>
      </c>
      <c r="I52" s="185"/>
      <c r="J52" s="186"/>
      <c r="K52" s="73">
        <f t="shared" ref="K52:K53" si="26">I52+J52</f>
        <v>0</v>
      </c>
      <c r="L52" s="74">
        <f t="shared" ref="L52:L53" si="27">I52*H52</f>
        <v>0</v>
      </c>
      <c r="M52" s="75">
        <f t="shared" ref="M52:M53" si="28">J52*H52</f>
        <v>0</v>
      </c>
      <c r="N52" s="76">
        <f t="shared" ref="N52:N53" si="29">L52+M52</f>
        <v>0</v>
      </c>
      <c r="O52" s="210"/>
    </row>
    <row r="53" spans="1:26" ht="18.75" customHeight="1" x14ac:dyDescent="0.3">
      <c r="A53" s="5" t="s">
        <v>196</v>
      </c>
      <c r="B53" s="67" t="s">
        <v>129</v>
      </c>
      <c r="C53" s="90"/>
      <c r="D53" s="78" t="s">
        <v>772</v>
      </c>
      <c r="E53" s="70" t="s">
        <v>17</v>
      </c>
      <c r="F53" s="91" t="s">
        <v>20</v>
      </c>
      <c r="G53" s="82">
        <v>1.03</v>
      </c>
      <c r="H53" s="80">
        <f>ROUND((H50/0.19/5.65)*0.15*9*G53,0)</f>
        <v>72</v>
      </c>
      <c r="I53" s="199"/>
      <c r="J53" s="186"/>
      <c r="K53" s="73">
        <f t="shared" si="26"/>
        <v>0</v>
      </c>
      <c r="L53" s="74">
        <f t="shared" si="27"/>
        <v>0</v>
      </c>
      <c r="M53" s="75">
        <f t="shared" si="28"/>
        <v>0</v>
      </c>
      <c r="N53" s="76">
        <f t="shared" si="29"/>
        <v>0</v>
      </c>
      <c r="O53" s="210"/>
    </row>
    <row r="54" spans="1:26" s="66" customFormat="1" ht="36.75" customHeight="1" x14ac:dyDescent="0.3">
      <c r="A54" s="219" t="s">
        <v>193</v>
      </c>
      <c r="B54" s="57" t="s">
        <v>128</v>
      </c>
      <c r="C54" s="58" t="s">
        <v>767</v>
      </c>
      <c r="D54" s="59" t="s">
        <v>645</v>
      </c>
      <c r="E54" s="60" t="s">
        <v>17</v>
      </c>
      <c r="F54" s="61" t="s">
        <v>18</v>
      </c>
      <c r="G54" s="62">
        <v>1</v>
      </c>
      <c r="H54" s="63">
        <v>319.60000000000002</v>
      </c>
      <c r="I54" s="180"/>
      <c r="J54" s="181"/>
      <c r="K54" s="57">
        <f>I54+J54</f>
        <v>0</v>
      </c>
      <c r="L54" s="64">
        <f>I54*H54</f>
        <v>0</v>
      </c>
      <c r="M54" s="60">
        <f>J54*H54</f>
        <v>0</v>
      </c>
      <c r="N54" s="65">
        <f>L54+M54</f>
        <v>0</v>
      </c>
      <c r="O54" s="207" t="s">
        <v>82</v>
      </c>
    </row>
    <row r="55" spans="1:26" s="107" customFormat="1" ht="30" customHeight="1" x14ac:dyDescent="0.3">
      <c r="A55" s="5" t="s">
        <v>197</v>
      </c>
      <c r="B55" s="67" t="s">
        <v>129</v>
      </c>
      <c r="C55" s="124"/>
      <c r="D55" s="69" t="s">
        <v>176</v>
      </c>
      <c r="E55" s="89" t="s">
        <v>17</v>
      </c>
      <c r="F55" s="125" t="s">
        <v>19</v>
      </c>
      <c r="G55" s="126">
        <v>65</v>
      </c>
      <c r="H55" s="71">
        <f>ROUND(H54*G55,0)</f>
        <v>20774</v>
      </c>
      <c r="I55" s="200"/>
      <c r="J55" s="201"/>
      <c r="K55" s="73">
        <f t="shared" ref="K55:K57" si="30">I55+J55</f>
        <v>0</v>
      </c>
      <c r="L55" s="74">
        <f t="shared" ref="L55:L57" si="31">I55*H55</f>
        <v>0</v>
      </c>
      <c r="M55" s="75">
        <f t="shared" ref="M55:M57" si="32">J55*H55</f>
        <v>0</v>
      </c>
      <c r="N55" s="76">
        <f t="shared" ref="N55:N57" si="33">L55+M55</f>
        <v>0</v>
      </c>
      <c r="O55" s="215"/>
    </row>
    <row r="56" spans="1:26" s="77" customFormat="1" ht="16.5" customHeight="1" x14ac:dyDescent="0.3">
      <c r="A56" s="5" t="s">
        <v>198</v>
      </c>
      <c r="B56" s="67" t="s">
        <v>129</v>
      </c>
      <c r="C56" s="88"/>
      <c r="D56" s="78" t="s">
        <v>174</v>
      </c>
      <c r="E56" s="89" t="s">
        <v>17</v>
      </c>
      <c r="F56" s="71" t="s">
        <v>18</v>
      </c>
      <c r="G56" s="72">
        <v>0.22</v>
      </c>
      <c r="H56" s="71">
        <f>ROUNDUP(H54*G56,0)</f>
        <v>71</v>
      </c>
      <c r="I56" s="182"/>
      <c r="J56" s="183"/>
      <c r="K56" s="73">
        <f t="shared" si="30"/>
        <v>0</v>
      </c>
      <c r="L56" s="74">
        <f t="shared" si="31"/>
        <v>0</v>
      </c>
      <c r="M56" s="75">
        <f t="shared" si="32"/>
        <v>0</v>
      </c>
      <c r="N56" s="76">
        <f t="shared" si="33"/>
        <v>0</v>
      </c>
      <c r="O56" s="214"/>
    </row>
    <row r="57" spans="1:26" s="77" customFormat="1" ht="16.5" customHeight="1" x14ac:dyDescent="0.3">
      <c r="A57" s="5" t="s">
        <v>199</v>
      </c>
      <c r="B57" s="67" t="s">
        <v>129</v>
      </c>
      <c r="C57" s="88"/>
      <c r="D57" s="78" t="s">
        <v>772</v>
      </c>
      <c r="E57" s="89" t="s">
        <v>17</v>
      </c>
      <c r="F57" s="91" t="s">
        <v>20</v>
      </c>
      <c r="G57" s="82">
        <v>1.03</v>
      </c>
      <c r="H57" s="80">
        <f>ROUND((H54/0.19/5.65)*0.15*9*G57,0)</f>
        <v>414</v>
      </c>
      <c r="I57" s="184"/>
      <c r="J57" s="183"/>
      <c r="K57" s="73">
        <f t="shared" si="30"/>
        <v>0</v>
      </c>
      <c r="L57" s="74">
        <f t="shared" si="31"/>
        <v>0</v>
      </c>
      <c r="M57" s="75">
        <f t="shared" si="32"/>
        <v>0</v>
      </c>
      <c r="N57" s="76">
        <f t="shared" si="33"/>
        <v>0</v>
      </c>
      <c r="O57" s="214"/>
    </row>
    <row r="58" spans="1:26" s="66" customFormat="1" ht="36.75" customHeight="1" x14ac:dyDescent="0.3">
      <c r="A58" s="219" t="s">
        <v>200</v>
      </c>
      <c r="B58" s="57" t="s">
        <v>128</v>
      </c>
      <c r="C58" s="253" t="s">
        <v>770</v>
      </c>
      <c r="D58" s="84" t="s">
        <v>646</v>
      </c>
      <c r="E58" s="60" t="s">
        <v>17</v>
      </c>
      <c r="F58" s="61" t="s">
        <v>20</v>
      </c>
      <c r="G58" s="62">
        <v>1</v>
      </c>
      <c r="H58" s="63">
        <f>4.19/0.08</f>
        <v>52.38</v>
      </c>
      <c r="I58" s="180"/>
      <c r="J58" s="181"/>
      <c r="K58" s="57">
        <f>I58+J58</f>
        <v>0</v>
      </c>
      <c r="L58" s="64">
        <f>I58*H58</f>
        <v>0</v>
      </c>
      <c r="M58" s="60">
        <f>J58*H58</f>
        <v>0</v>
      </c>
      <c r="N58" s="65">
        <f>L58+M58</f>
        <v>0</v>
      </c>
      <c r="O58" s="207" t="s">
        <v>82</v>
      </c>
    </row>
    <row r="59" spans="1:26" s="128" customFormat="1" ht="31.5" customHeight="1" x14ac:dyDescent="0.3">
      <c r="A59" s="5" t="s">
        <v>201</v>
      </c>
      <c r="B59" s="67" t="s">
        <v>129</v>
      </c>
      <c r="C59" s="124"/>
      <c r="D59" s="69" t="s">
        <v>184</v>
      </c>
      <c r="E59" s="89" t="s">
        <v>17</v>
      </c>
      <c r="F59" s="125" t="s">
        <v>19</v>
      </c>
      <c r="G59" s="127">
        <v>13</v>
      </c>
      <c r="H59" s="71">
        <f>ROUNDUP(H58*G59,0)</f>
        <v>681</v>
      </c>
      <c r="I59" s="185"/>
      <c r="J59" s="202"/>
      <c r="K59" s="73">
        <f t="shared" ref="K59" si="34">I59+J59</f>
        <v>0</v>
      </c>
      <c r="L59" s="74">
        <f t="shared" ref="L59" si="35">I59*H59</f>
        <v>0</v>
      </c>
      <c r="M59" s="75">
        <f t="shared" ref="M59" si="36">J59*H59</f>
        <v>0</v>
      </c>
      <c r="N59" s="76">
        <f t="shared" ref="N59" si="37">L59+M59</f>
        <v>0</v>
      </c>
      <c r="O59" s="216"/>
    </row>
    <row r="60" spans="1:26" s="131" customFormat="1" ht="18" customHeight="1" x14ac:dyDescent="0.3">
      <c r="A60" s="5" t="s">
        <v>202</v>
      </c>
      <c r="B60" s="67" t="s">
        <v>129</v>
      </c>
      <c r="C60" s="129"/>
      <c r="D60" s="78" t="s">
        <v>174</v>
      </c>
      <c r="E60" s="89" t="s">
        <v>17</v>
      </c>
      <c r="F60" s="71" t="s">
        <v>18</v>
      </c>
      <c r="G60" s="130">
        <v>0.02</v>
      </c>
      <c r="H60" s="71">
        <f>ROUNDUP(H58*G60,0)</f>
        <v>2</v>
      </c>
      <c r="I60" s="185"/>
      <c r="J60" s="202"/>
      <c r="K60" s="73">
        <f t="shared" ref="K60:K61" si="38">I60+J60</f>
        <v>0</v>
      </c>
      <c r="L60" s="74">
        <f t="shared" ref="L60:L61" si="39">I60*H60</f>
        <v>0</v>
      </c>
      <c r="M60" s="75">
        <f t="shared" ref="M60:M61" si="40">J60*H60</f>
        <v>0</v>
      </c>
      <c r="N60" s="76">
        <f t="shared" ref="N60:N61" si="41">L60+M60</f>
        <v>0</v>
      </c>
      <c r="O60" s="208"/>
    </row>
    <row r="61" spans="1:26" s="128" customFormat="1" ht="18" customHeight="1" x14ac:dyDescent="0.3">
      <c r="A61" s="5" t="s">
        <v>203</v>
      </c>
      <c r="B61" s="67" t="s">
        <v>129</v>
      </c>
      <c r="C61" s="96"/>
      <c r="D61" s="78" t="s">
        <v>772</v>
      </c>
      <c r="E61" s="89" t="s">
        <v>17</v>
      </c>
      <c r="F61" s="91" t="s">
        <v>20</v>
      </c>
      <c r="G61" s="70">
        <v>1.03</v>
      </c>
      <c r="H61" s="80">
        <f>ROUND((H58/5.65)*0.05*9*G61,0)</f>
        <v>4</v>
      </c>
      <c r="I61" s="185"/>
      <c r="J61" s="202"/>
      <c r="K61" s="73">
        <f t="shared" si="38"/>
        <v>0</v>
      </c>
      <c r="L61" s="74">
        <f t="shared" si="39"/>
        <v>0</v>
      </c>
      <c r="M61" s="75">
        <f t="shared" si="40"/>
        <v>0</v>
      </c>
      <c r="N61" s="76">
        <f t="shared" si="41"/>
        <v>0</v>
      </c>
      <c r="O61" s="210"/>
    </row>
    <row r="62" spans="1:26" s="66" customFormat="1" ht="36.75" customHeight="1" x14ac:dyDescent="0.3">
      <c r="A62" s="219" t="s">
        <v>205</v>
      </c>
      <c r="B62" s="57" t="s">
        <v>128</v>
      </c>
      <c r="C62" s="58" t="s">
        <v>769</v>
      </c>
      <c r="D62" s="59" t="s">
        <v>188</v>
      </c>
      <c r="E62" s="60" t="s">
        <v>17</v>
      </c>
      <c r="F62" s="61" t="s">
        <v>20</v>
      </c>
      <c r="G62" s="62">
        <v>1</v>
      </c>
      <c r="H62" s="92">
        <f>20.47/0.09</f>
        <v>227.44</v>
      </c>
      <c r="I62" s="189"/>
      <c r="J62" s="190"/>
      <c r="K62" s="57">
        <f>I62+J62</f>
        <v>0</v>
      </c>
      <c r="L62" s="64">
        <f>I62*H62</f>
        <v>0</v>
      </c>
      <c r="M62" s="60">
        <f>J62*H62</f>
        <v>0</v>
      </c>
      <c r="N62" s="65">
        <f>L62+M62</f>
        <v>0</v>
      </c>
      <c r="O62" s="207" t="s">
        <v>82</v>
      </c>
    </row>
    <row r="63" spans="1:26" s="77" customFormat="1" ht="18.75" customHeight="1" x14ac:dyDescent="0.3">
      <c r="A63" s="5" t="s">
        <v>206</v>
      </c>
      <c r="B63" s="67" t="s">
        <v>129</v>
      </c>
      <c r="C63" s="88"/>
      <c r="D63" s="78" t="s">
        <v>212</v>
      </c>
      <c r="E63" s="89" t="s">
        <v>17</v>
      </c>
      <c r="F63" s="71" t="s">
        <v>19</v>
      </c>
      <c r="G63" s="93">
        <v>28</v>
      </c>
      <c r="H63" s="94">
        <f>ROUND(H62*G63,0)</f>
        <v>6368</v>
      </c>
      <c r="I63" s="185"/>
      <c r="J63" s="186"/>
      <c r="K63" s="73">
        <f t="shared" ref="K63:K65" si="42">I63+J63</f>
        <v>0</v>
      </c>
      <c r="L63" s="74">
        <f t="shared" ref="L63:L65" si="43">I63*H63</f>
        <v>0</v>
      </c>
      <c r="M63" s="75">
        <f t="shared" ref="M63:M65" si="44">J63*H63</f>
        <v>0</v>
      </c>
      <c r="N63" s="76">
        <f t="shared" ref="N63:N65" si="45">L63+M63</f>
        <v>0</v>
      </c>
      <c r="O63" s="208"/>
    </row>
    <row r="64" spans="1:26" s="95" customFormat="1" ht="18.75" customHeight="1" x14ac:dyDescent="0.3">
      <c r="A64" s="5" t="s">
        <v>207</v>
      </c>
      <c r="B64" s="67" t="s">
        <v>129</v>
      </c>
      <c r="C64" s="90"/>
      <c r="D64" s="78" t="s">
        <v>26</v>
      </c>
      <c r="E64" s="89" t="s">
        <v>17</v>
      </c>
      <c r="F64" s="91" t="s">
        <v>18</v>
      </c>
      <c r="G64" s="82">
        <v>0.02</v>
      </c>
      <c r="H64" s="71">
        <f>ROUNDUP(H62*G64,0)</f>
        <v>5</v>
      </c>
      <c r="I64" s="185"/>
      <c r="J64" s="186"/>
      <c r="K64" s="73">
        <f t="shared" si="42"/>
        <v>0</v>
      </c>
      <c r="L64" s="74">
        <f t="shared" si="43"/>
        <v>0</v>
      </c>
      <c r="M64" s="75">
        <f t="shared" si="44"/>
        <v>0</v>
      </c>
      <c r="N64" s="76">
        <f t="shared" si="45"/>
        <v>0</v>
      </c>
      <c r="O64" s="210"/>
    </row>
    <row r="65" spans="1:15" s="95" customFormat="1" ht="18.75" customHeight="1" x14ac:dyDescent="0.3">
      <c r="A65" s="5" t="s">
        <v>208</v>
      </c>
      <c r="B65" s="67" t="s">
        <v>129</v>
      </c>
      <c r="C65" s="96"/>
      <c r="D65" s="78" t="s">
        <v>772</v>
      </c>
      <c r="E65" s="89" t="s">
        <v>17</v>
      </c>
      <c r="F65" s="91" t="s">
        <v>20</v>
      </c>
      <c r="G65" s="82">
        <v>1.03</v>
      </c>
      <c r="H65" s="80">
        <f>ROUND((H62/5.65)*0.05*13*G65,0)</f>
        <v>27</v>
      </c>
      <c r="I65" s="185"/>
      <c r="J65" s="186"/>
      <c r="K65" s="73">
        <f t="shared" si="42"/>
        <v>0</v>
      </c>
      <c r="L65" s="74">
        <f t="shared" si="43"/>
        <v>0</v>
      </c>
      <c r="M65" s="75">
        <f t="shared" si="44"/>
        <v>0</v>
      </c>
      <c r="N65" s="76">
        <f t="shared" si="45"/>
        <v>0</v>
      </c>
      <c r="O65" s="209"/>
    </row>
    <row r="66" spans="1:15" s="66" customFormat="1" ht="36.75" customHeight="1" x14ac:dyDescent="0.3">
      <c r="A66" s="219" t="s">
        <v>209</v>
      </c>
      <c r="B66" s="57" t="s">
        <v>128</v>
      </c>
      <c r="C66" s="58" t="s">
        <v>769</v>
      </c>
      <c r="D66" s="59" t="s">
        <v>210</v>
      </c>
      <c r="E66" s="60" t="s">
        <v>17</v>
      </c>
      <c r="F66" s="61" t="s">
        <v>20</v>
      </c>
      <c r="G66" s="62">
        <v>1</v>
      </c>
      <c r="H66" s="92">
        <f>3.93/0.12</f>
        <v>32.75</v>
      </c>
      <c r="I66" s="189"/>
      <c r="J66" s="190"/>
      <c r="K66" s="57">
        <f>I66+J66</f>
        <v>0</v>
      </c>
      <c r="L66" s="64">
        <f>I66*H66</f>
        <v>0</v>
      </c>
      <c r="M66" s="60">
        <f>J66*H66</f>
        <v>0</v>
      </c>
      <c r="N66" s="65">
        <f>L66+M66</f>
        <v>0</v>
      </c>
      <c r="O66" s="207" t="s">
        <v>82</v>
      </c>
    </row>
    <row r="67" spans="1:15" s="77" customFormat="1" ht="18.75" customHeight="1" x14ac:dyDescent="0.3">
      <c r="A67" s="5" t="s">
        <v>206</v>
      </c>
      <c r="B67" s="67" t="s">
        <v>129</v>
      </c>
      <c r="C67" s="88"/>
      <c r="D67" s="78" t="s">
        <v>211</v>
      </c>
      <c r="E67" s="89" t="s">
        <v>17</v>
      </c>
      <c r="F67" s="71" t="s">
        <v>19</v>
      </c>
      <c r="G67" s="93">
        <v>51</v>
      </c>
      <c r="H67" s="94">
        <f>ROUND(H66*G67,0)</f>
        <v>1670</v>
      </c>
      <c r="I67" s="185"/>
      <c r="J67" s="186"/>
      <c r="K67" s="73">
        <f t="shared" ref="K67:K69" si="46">I67+J67</f>
        <v>0</v>
      </c>
      <c r="L67" s="74">
        <f t="shared" ref="L67:L69" si="47">I67*H67</f>
        <v>0</v>
      </c>
      <c r="M67" s="75">
        <f t="shared" ref="M67:M69" si="48">J67*H67</f>
        <v>0</v>
      </c>
      <c r="N67" s="76">
        <f t="shared" ref="N67:N69" si="49">L67+M67</f>
        <v>0</v>
      </c>
      <c r="O67" s="208"/>
    </row>
    <row r="68" spans="1:15" s="95" customFormat="1" ht="18.75" customHeight="1" x14ac:dyDescent="0.3">
      <c r="A68" s="5" t="s">
        <v>207</v>
      </c>
      <c r="B68" s="67" t="s">
        <v>129</v>
      </c>
      <c r="C68" s="90"/>
      <c r="D68" s="78" t="s">
        <v>26</v>
      </c>
      <c r="E68" s="89" t="s">
        <v>17</v>
      </c>
      <c r="F68" s="91" t="s">
        <v>18</v>
      </c>
      <c r="G68" s="82">
        <v>0.02</v>
      </c>
      <c r="H68" s="71">
        <f>ROUNDUP(H66*G68,0)</f>
        <v>1</v>
      </c>
      <c r="I68" s="185"/>
      <c r="J68" s="186"/>
      <c r="K68" s="73">
        <f t="shared" si="46"/>
        <v>0</v>
      </c>
      <c r="L68" s="74">
        <f t="shared" si="47"/>
        <v>0</v>
      </c>
      <c r="M68" s="75">
        <f t="shared" si="48"/>
        <v>0</v>
      </c>
      <c r="N68" s="76">
        <f t="shared" si="49"/>
        <v>0</v>
      </c>
      <c r="O68" s="210"/>
    </row>
    <row r="69" spans="1:15" s="95" customFormat="1" ht="18.75" customHeight="1" x14ac:dyDescent="0.3">
      <c r="A69" s="5" t="s">
        <v>208</v>
      </c>
      <c r="B69" s="67" t="s">
        <v>129</v>
      </c>
      <c r="C69" s="96"/>
      <c r="D69" s="78" t="s">
        <v>772</v>
      </c>
      <c r="E69" s="89" t="s">
        <v>17</v>
      </c>
      <c r="F69" s="91" t="s">
        <v>20</v>
      </c>
      <c r="G69" s="82">
        <v>1.03</v>
      </c>
      <c r="H69" s="80">
        <f>ROUND((H66/5.65)*0.1*21*G69,0)</f>
        <v>13</v>
      </c>
      <c r="I69" s="185"/>
      <c r="J69" s="186"/>
      <c r="K69" s="73">
        <f t="shared" si="46"/>
        <v>0</v>
      </c>
      <c r="L69" s="74">
        <f t="shared" si="47"/>
        <v>0</v>
      </c>
      <c r="M69" s="75">
        <f t="shared" si="48"/>
        <v>0</v>
      </c>
      <c r="N69" s="76">
        <f t="shared" si="49"/>
        <v>0</v>
      </c>
      <c r="O69" s="209"/>
    </row>
    <row r="70" spans="1:15" s="101" customFormat="1" ht="36.75" customHeight="1" x14ac:dyDescent="0.3">
      <c r="A70" s="219" t="s">
        <v>214</v>
      </c>
      <c r="B70" s="57" t="s">
        <v>128</v>
      </c>
      <c r="C70" s="253" t="s">
        <v>771</v>
      </c>
      <c r="D70" s="59" t="s">
        <v>27</v>
      </c>
      <c r="E70" s="97" t="s">
        <v>17</v>
      </c>
      <c r="F70" s="98" t="s">
        <v>19</v>
      </c>
      <c r="G70" s="62">
        <v>1</v>
      </c>
      <c r="H70" s="63"/>
      <c r="I70" s="203"/>
      <c r="J70" s="204"/>
      <c r="K70" s="57">
        <f>I70+J70</f>
        <v>0</v>
      </c>
      <c r="L70" s="64">
        <f>I70*H70</f>
        <v>0</v>
      </c>
      <c r="M70" s="60">
        <f>J70*H70</f>
        <v>0</v>
      </c>
      <c r="N70" s="65">
        <f>L70+M70</f>
        <v>0</v>
      </c>
      <c r="O70" s="207" t="s">
        <v>82</v>
      </c>
    </row>
    <row r="71" spans="1:15" s="107" customFormat="1" ht="20.25" customHeight="1" x14ac:dyDescent="0.3">
      <c r="A71" s="224" t="s">
        <v>215</v>
      </c>
      <c r="B71" s="67" t="s">
        <v>129</v>
      </c>
      <c r="C71" s="132"/>
      <c r="D71" s="103" t="s">
        <v>632</v>
      </c>
      <c r="E71" s="89" t="s">
        <v>17</v>
      </c>
      <c r="F71" s="104" t="s">
        <v>19</v>
      </c>
      <c r="G71" s="105">
        <v>1</v>
      </c>
      <c r="H71" s="106">
        <v>1</v>
      </c>
      <c r="I71" s="195"/>
      <c r="J71" s="205"/>
      <c r="K71" s="73">
        <f t="shared" ref="K71:K89" si="50">I71+J71</f>
        <v>0</v>
      </c>
      <c r="L71" s="74">
        <f t="shared" ref="L71:L89" si="51">I71*H71</f>
        <v>0</v>
      </c>
      <c r="M71" s="75">
        <f t="shared" ref="M71:M89" si="52">J71*H71</f>
        <v>0</v>
      </c>
      <c r="N71" s="76">
        <f t="shared" ref="N71:N89" si="53">L71+M71</f>
        <v>0</v>
      </c>
      <c r="O71" s="212"/>
    </row>
    <row r="72" spans="1:15" s="107" customFormat="1" ht="20.25" customHeight="1" x14ac:dyDescent="0.3">
      <c r="A72" s="224" t="s">
        <v>216</v>
      </c>
      <c r="B72" s="67" t="s">
        <v>129</v>
      </c>
      <c r="C72" s="132"/>
      <c r="D72" s="103" t="s">
        <v>631</v>
      </c>
      <c r="E72" s="89" t="s">
        <v>17</v>
      </c>
      <c r="F72" s="104" t="s">
        <v>19</v>
      </c>
      <c r="G72" s="105">
        <v>1</v>
      </c>
      <c r="H72" s="106">
        <v>1</v>
      </c>
      <c r="I72" s="195"/>
      <c r="J72" s="205"/>
      <c r="K72" s="73">
        <f t="shared" si="50"/>
        <v>0</v>
      </c>
      <c r="L72" s="74">
        <f t="shared" si="51"/>
        <v>0</v>
      </c>
      <c r="M72" s="75">
        <f t="shared" si="52"/>
        <v>0</v>
      </c>
      <c r="N72" s="76">
        <f t="shared" si="53"/>
        <v>0</v>
      </c>
      <c r="O72" s="212"/>
    </row>
    <row r="73" spans="1:15" s="107" customFormat="1" ht="20.25" customHeight="1" x14ac:dyDescent="0.3">
      <c r="A73" s="224" t="s">
        <v>217</v>
      </c>
      <c r="B73" s="67" t="s">
        <v>129</v>
      </c>
      <c r="C73" s="132"/>
      <c r="D73" s="103" t="s">
        <v>630</v>
      </c>
      <c r="E73" s="89" t="s">
        <v>17</v>
      </c>
      <c r="F73" s="104" t="s">
        <v>19</v>
      </c>
      <c r="G73" s="105">
        <v>1</v>
      </c>
      <c r="H73" s="106">
        <v>9</v>
      </c>
      <c r="I73" s="195"/>
      <c r="J73" s="205"/>
      <c r="K73" s="73">
        <f t="shared" si="50"/>
        <v>0</v>
      </c>
      <c r="L73" s="74">
        <f t="shared" si="51"/>
        <v>0</v>
      </c>
      <c r="M73" s="75">
        <f t="shared" si="52"/>
        <v>0</v>
      </c>
      <c r="N73" s="76">
        <f t="shared" si="53"/>
        <v>0</v>
      </c>
      <c r="O73" s="212"/>
    </row>
    <row r="74" spans="1:15" s="107" customFormat="1" ht="20.25" customHeight="1" x14ac:dyDescent="0.3">
      <c r="A74" s="224" t="s">
        <v>615</v>
      </c>
      <c r="B74" s="67" t="s">
        <v>129</v>
      </c>
      <c r="C74" s="132"/>
      <c r="D74" s="103" t="s">
        <v>633</v>
      </c>
      <c r="E74" s="89" t="s">
        <v>17</v>
      </c>
      <c r="F74" s="104" t="s">
        <v>19</v>
      </c>
      <c r="G74" s="105">
        <v>1</v>
      </c>
      <c r="H74" s="106">
        <v>5</v>
      </c>
      <c r="I74" s="195"/>
      <c r="J74" s="205"/>
      <c r="K74" s="73">
        <f t="shared" si="50"/>
        <v>0</v>
      </c>
      <c r="L74" s="74">
        <f t="shared" si="51"/>
        <v>0</v>
      </c>
      <c r="M74" s="75">
        <f t="shared" si="52"/>
        <v>0</v>
      </c>
      <c r="N74" s="76">
        <f t="shared" si="53"/>
        <v>0</v>
      </c>
      <c r="O74" s="212"/>
    </row>
    <row r="75" spans="1:15" s="107" customFormat="1" ht="20.25" customHeight="1" x14ac:dyDescent="0.3">
      <c r="A75" s="224" t="s">
        <v>618</v>
      </c>
      <c r="B75" s="67" t="s">
        <v>129</v>
      </c>
      <c r="C75" s="132"/>
      <c r="D75" s="103" t="s">
        <v>634</v>
      </c>
      <c r="E75" s="89" t="s">
        <v>17</v>
      </c>
      <c r="F75" s="104" t="s">
        <v>19</v>
      </c>
      <c r="G75" s="105">
        <v>1</v>
      </c>
      <c r="H75" s="106">
        <v>1</v>
      </c>
      <c r="I75" s="195"/>
      <c r="J75" s="205"/>
      <c r="K75" s="73">
        <f t="shared" si="50"/>
        <v>0</v>
      </c>
      <c r="L75" s="74">
        <f t="shared" si="51"/>
        <v>0</v>
      </c>
      <c r="M75" s="75">
        <f t="shared" si="52"/>
        <v>0</v>
      </c>
      <c r="N75" s="76">
        <f t="shared" si="53"/>
        <v>0</v>
      </c>
      <c r="O75" s="212"/>
    </row>
    <row r="76" spans="1:15" s="107" customFormat="1" ht="20.25" customHeight="1" x14ac:dyDescent="0.3">
      <c r="A76" s="224" t="s">
        <v>614</v>
      </c>
      <c r="B76" s="67" t="s">
        <v>129</v>
      </c>
      <c r="C76" s="132"/>
      <c r="D76" s="103" t="s">
        <v>635</v>
      </c>
      <c r="E76" s="89" t="s">
        <v>17</v>
      </c>
      <c r="F76" s="104" t="s">
        <v>19</v>
      </c>
      <c r="G76" s="105">
        <v>1</v>
      </c>
      <c r="H76" s="106">
        <v>4</v>
      </c>
      <c r="I76" s="195"/>
      <c r="J76" s="205"/>
      <c r="K76" s="73">
        <f t="shared" si="50"/>
        <v>0</v>
      </c>
      <c r="L76" s="74">
        <f t="shared" si="51"/>
        <v>0</v>
      </c>
      <c r="M76" s="75">
        <f t="shared" si="52"/>
        <v>0</v>
      </c>
      <c r="N76" s="76">
        <f t="shared" si="53"/>
        <v>0</v>
      </c>
      <c r="O76" s="212"/>
    </row>
    <row r="77" spans="1:15" s="107" customFormat="1" ht="20.25" customHeight="1" x14ac:dyDescent="0.3">
      <c r="A77" s="224" t="s">
        <v>616</v>
      </c>
      <c r="B77" s="67" t="s">
        <v>129</v>
      </c>
      <c r="C77" s="132"/>
      <c r="D77" s="103" t="s">
        <v>636</v>
      </c>
      <c r="E77" s="89" t="s">
        <v>17</v>
      </c>
      <c r="F77" s="104" t="s">
        <v>19</v>
      </c>
      <c r="G77" s="105">
        <v>1</v>
      </c>
      <c r="H77" s="106">
        <v>1</v>
      </c>
      <c r="I77" s="195"/>
      <c r="J77" s="205"/>
      <c r="K77" s="73">
        <f t="shared" si="50"/>
        <v>0</v>
      </c>
      <c r="L77" s="74">
        <f t="shared" si="51"/>
        <v>0</v>
      </c>
      <c r="M77" s="75">
        <f t="shared" si="52"/>
        <v>0</v>
      </c>
      <c r="N77" s="76">
        <f t="shared" si="53"/>
        <v>0</v>
      </c>
      <c r="O77" s="212"/>
    </row>
    <row r="78" spans="1:15" s="107" customFormat="1" ht="20.25" customHeight="1" x14ac:dyDescent="0.3">
      <c r="A78" s="224" t="s">
        <v>617</v>
      </c>
      <c r="B78" s="67" t="s">
        <v>129</v>
      </c>
      <c r="C78" s="132"/>
      <c r="D78" s="103" t="s">
        <v>637</v>
      </c>
      <c r="E78" s="89" t="s">
        <v>17</v>
      </c>
      <c r="F78" s="104" t="s">
        <v>19</v>
      </c>
      <c r="G78" s="105">
        <v>1</v>
      </c>
      <c r="H78" s="106">
        <v>5</v>
      </c>
      <c r="I78" s="195"/>
      <c r="J78" s="205"/>
      <c r="K78" s="73">
        <f t="shared" si="50"/>
        <v>0</v>
      </c>
      <c r="L78" s="74">
        <f t="shared" si="51"/>
        <v>0</v>
      </c>
      <c r="M78" s="75">
        <f t="shared" si="52"/>
        <v>0</v>
      </c>
      <c r="N78" s="76">
        <f t="shared" si="53"/>
        <v>0</v>
      </c>
      <c r="O78" s="212"/>
    </row>
    <row r="79" spans="1:15" s="107" customFormat="1" ht="20.25" customHeight="1" x14ac:dyDescent="0.3">
      <c r="A79" s="224" t="s">
        <v>619</v>
      </c>
      <c r="B79" s="67" t="s">
        <v>129</v>
      </c>
      <c r="C79" s="132"/>
      <c r="D79" s="103" t="s">
        <v>638</v>
      </c>
      <c r="E79" s="89" t="s">
        <v>17</v>
      </c>
      <c r="F79" s="104" t="s">
        <v>19</v>
      </c>
      <c r="G79" s="105">
        <v>1</v>
      </c>
      <c r="H79" s="106">
        <v>1</v>
      </c>
      <c r="I79" s="195"/>
      <c r="J79" s="205"/>
      <c r="K79" s="73">
        <f t="shared" si="50"/>
        <v>0</v>
      </c>
      <c r="L79" s="74">
        <f t="shared" si="51"/>
        <v>0</v>
      </c>
      <c r="M79" s="75">
        <f t="shared" si="52"/>
        <v>0</v>
      </c>
      <c r="N79" s="76">
        <f t="shared" si="53"/>
        <v>0</v>
      </c>
      <c r="O79" s="212"/>
    </row>
    <row r="80" spans="1:15" s="107" customFormat="1" ht="20.25" customHeight="1" x14ac:dyDescent="0.3">
      <c r="A80" s="224" t="s">
        <v>620</v>
      </c>
      <c r="B80" s="67" t="s">
        <v>129</v>
      </c>
      <c r="C80" s="132"/>
      <c r="D80" s="109" t="s">
        <v>574</v>
      </c>
      <c r="E80" s="89" t="s">
        <v>17</v>
      </c>
      <c r="F80" s="104" t="s">
        <v>575</v>
      </c>
      <c r="G80" s="105">
        <v>1</v>
      </c>
      <c r="H80" s="106">
        <v>190</v>
      </c>
      <c r="I80" s="195"/>
      <c r="J80" s="205"/>
      <c r="K80" s="73">
        <f t="shared" si="50"/>
        <v>0</v>
      </c>
      <c r="L80" s="74">
        <f t="shared" si="51"/>
        <v>0</v>
      </c>
      <c r="M80" s="75">
        <f t="shared" si="52"/>
        <v>0</v>
      </c>
      <c r="N80" s="76">
        <f t="shared" si="53"/>
        <v>0</v>
      </c>
      <c r="O80" s="212"/>
    </row>
    <row r="81" spans="1:26" s="107" customFormat="1" ht="20.25" customHeight="1" x14ac:dyDescent="0.3">
      <c r="A81" s="224" t="s">
        <v>621</v>
      </c>
      <c r="B81" s="67" t="s">
        <v>129</v>
      </c>
      <c r="C81" s="132"/>
      <c r="D81" s="109" t="s">
        <v>578</v>
      </c>
      <c r="E81" s="89" t="s">
        <v>17</v>
      </c>
      <c r="F81" s="104" t="s">
        <v>177</v>
      </c>
      <c r="G81" s="105">
        <v>1</v>
      </c>
      <c r="H81" s="106">
        <v>0.01</v>
      </c>
      <c r="I81" s="195"/>
      <c r="J81" s="205"/>
      <c r="K81" s="73">
        <f t="shared" si="50"/>
        <v>0</v>
      </c>
      <c r="L81" s="74">
        <f t="shared" si="51"/>
        <v>0</v>
      </c>
      <c r="M81" s="75">
        <f t="shared" si="52"/>
        <v>0</v>
      </c>
      <c r="N81" s="76">
        <f t="shared" si="53"/>
        <v>0</v>
      </c>
      <c r="O81" s="212"/>
    </row>
    <row r="82" spans="1:26" s="107" customFormat="1" ht="20.25" customHeight="1" x14ac:dyDescent="0.3">
      <c r="A82" s="224" t="s">
        <v>622</v>
      </c>
      <c r="B82" s="67" t="s">
        <v>129</v>
      </c>
      <c r="C82" s="132"/>
      <c r="D82" s="109" t="s">
        <v>579</v>
      </c>
      <c r="E82" s="89" t="s">
        <v>17</v>
      </c>
      <c r="F82" s="104" t="s">
        <v>177</v>
      </c>
      <c r="G82" s="105">
        <v>1</v>
      </c>
      <c r="H82" s="106">
        <v>0.01</v>
      </c>
      <c r="I82" s="195"/>
      <c r="J82" s="205"/>
      <c r="K82" s="73">
        <f t="shared" si="50"/>
        <v>0</v>
      </c>
      <c r="L82" s="74">
        <f t="shared" si="51"/>
        <v>0</v>
      </c>
      <c r="M82" s="75">
        <f t="shared" si="52"/>
        <v>0</v>
      </c>
      <c r="N82" s="76">
        <f t="shared" si="53"/>
        <v>0</v>
      </c>
      <c r="O82" s="212"/>
    </row>
    <row r="83" spans="1:26" s="107" customFormat="1" ht="20.25" customHeight="1" x14ac:dyDescent="0.3">
      <c r="A83" s="224" t="s">
        <v>623</v>
      </c>
      <c r="B83" s="67" t="s">
        <v>129</v>
      </c>
      <c r="C83" s="132"/>
      <c r="D83" s="109" t="s">
        <v>639</v>
      </c>
      <c r="E83" s="89" t="s">
        <v>17</v>
      </c>
      <c r="F83" s="104" t="s">
        <v>177</v>
      </c>
      <c r="G83" s="105">
        <v>1</v>
      </c>
      <c r="H83" s="106">
        <v>0.02</v>
      </c>
      <c r="I83" s="195"/>
      <c r="J83" s="205"/>
      <c r="K83" s="73">
        <f t="shared" si="50"/>
        <v>0</v>
      </c>
      <c r="L83" s="74">
        <f t="shared" si="51"/>
        <v>0</v>
      </c>
      <c r="M83" s="75">
        <f t="shared" si="52"/>
        <v>0</v>
      </c>
      <c r="N83" s="76">
        <f t="shared" si="53"/>
        <v>0</v>
      </c>
      <c r="O83" s="212"/>
    </row>
    <row r="84" spans="1:26" s="107" customFormat="1" ht="20.25" customHeight="1" x14ac:dyDescent="0.3">
      <c r="A84" s="224" t="s">
        <v>624</v>
      </c>
      <c r="B84" s="67" t="s">
        <v>129</v>
      </c>
      <c r="C84" s="132"/>
      <c r="D84" s="109" t="s">
        <v>580</v>
      </c>
      <c r="E84" s="89" t="s">
        <v>17</v>
      </c>
      <c r="F84" s="104" t="s">
        <v>177</v>
      </c>
      <c r="G84" s="105">
        <v>1</v>
      </c>
      <c r="H84" s="106">
        <v>0.02</v>
      </c>
      <c r="I84" s="195"/>
      <c r="J84" s="205"/>
      <c r="K84" s="73">
        <f t="shared" si="50"/>
        <v>0</v>
      </c>
      <c r="L84" s="74">
        <f t="shared" si="51"/>
        <v>0</v>
      </c>
      <c r="M84" s="75">
        <f t="shared" si="52"/>
        <v>0</v>
      </c>
      <c r="N84" s="76">
        <f t="shared" si="53"/>
        <v>0</v>
      </c>
      <c r="O84" s="212"/>
    </row>
    <row r="85" spans="1:26" s="107" customFormat="1" ht="20.25" customHeight="1" x14ac:dyDescent="0.3">
      <c r="A85" s="224" t="s">
        <v>625</v>
      </c>
      <c r="B85" s="67" t="s">
        <v>129</v>
      </c>
      <c r="C85" s="132"/>
      <c r="D85" s="109" t="s">
        <v>640</v>
      </c>
      <c r="E85" s="89" t="s">
        <v>17</v>
      </c>
      <c r="F85" s="104" t="s">
        <v>177</v>
      </c>
      <c r="G85" s="105">
        <v>1</v>
      </c>
      <c r="H85" s="106">
        <v>0.01</v>
      </c>
      <c r="I85" s="195"/>
      <c r="J85" s="205"/>
      <c r="K85" s="73">
        <f t="shared" si="50"/>
        <v>0</v>
      </c>
      <c r="L85" s="74">
        <f t="shared" si="51"/>
        <v>0</v>
      </c>
      <c r="M85" s="75">
        <f t="shared" si="52"/>
        <v>0</v>
      </c>
      <c r="N85" s="76">
        <f t="shared" si="53"/>
        <v>0</v>
      </c>
      <c r="O85" s="212"/>
    </row>
    <row r="86" spans="1:26" s="107" customFormat="1" ht="20.25" customHeight="1" x14ac:dyDescent="0.3">
      <c r="A86" s="224" t="s">
        <v>626</v>
      </c>
      <c r="B86" s="67" t="s">
        <v>129</v>
      </c>
      <c r="C86" s="132"/>
      <c r="D86" s="109" t="s">
        <v>641</v>
      </c>
      <c r="E86" s="89" t="s">
        <v>17</v>
      </c>
      <c r="F86" s="104" t="s">
        <v>177</v>
      </c>
      <c r="G86" s="105">
        <v>1</v>
      </c>
      <c r="H86" s="106">
        <v>0.01</v>
      </c>
      <c r="I86" s="195"/>
      <c r="J86" s="205"/>
      <c r="K86" s="73">
        <f t="shared" si="50"/>
        <v>0</v>
      </c>
      <c r="L86" s="74">
        <f t="shared" si="51"/>
        <v>0</v>
      </c>
      <c r="M86" s="75">
        <f t="shared" si="52"/>
        <v>0</v>
      </c>
      <c r="N86" s="76">
        <f t="shared" si="53"/>
        <v>0</v>
      </c>
      <c r="O86" s="212"/>
    </row>
    <row r="87" spans="1:26" s="107" customFormat="1" ht="20.25" customHeight="1" x14ac:dyDescent="0.3">
      <c r="A87" s="224" t="s">
        <v>627</v>
      </c>
      <c r="B87" s="67" t="s">
        <v>129</v>
      </c>
      <c r="C87" s="132"/>
      <c r="D87" s="109" t="s">
        <v>583</v>
      </c>
      <c r="E87" s="89" t="s">
        <v>17</v>
      </c>
      <c r="F87" s="104" t="s">
        <v>177</v>
      </c>
      <c r="G87" s="105">
        <v>1</v>
      </c>
      <c r="H87" s="106">
        <v>0.01</v>
      </c>
      <c r="I87" s="195"/>
      <c r="J87" s="205"/>
      <c r="K87" s="73">
        <f t="shared" si="50"/>
        <v>0</v>
      </c>
      <c r="L87" s="74">
        <f t="shared" si="51"/>
        <v>0</v>
      </c>
      <c r="M87" s="75">
        <f t="shared" si="52"/>
        <v>0</v>
      </c>
      <c r="N87" s="76">
        <f t="shared" si="53"/>
        <v>0</v>
      </c>
      <c r="O87" s="212"/>
    </row>
    <row r="88" spans="1:26" s="107" customFormat="1" ht="20.25" customHeight="1" x14ac:dyDescent="0.3">
      <c r="A88" s="224" t="s">
        <v>628</v>
      </c>
      <c r="B88" s="67" t="s">
        <v>129</v>
      </c>
      <c r="C88" s="132"/>
      <c r="D88" s="109" t="s">
        <v>642</v>
      </c>
      <c r="E88" s="89" t="s">
        <v>17</v>
      </c>
      <c r="F88" s="104" t="s">
        <v>177</v>
      </c>
      <c r="G88" s="105">
        <v>1</v>
      </c>
      <c r="H88" s="106">
        <v>0.01</v>
      </c>
      <c r="I88" s="195"/>
      <c r="J88" s="205"/>
      <c r="K88" s="73">
        <f t="shared" si="50"/>
        <v>0</v>
      </c>
      <c r="L88" s="74">
        <f t="shared" si="51"/>
        <v>0</v>
      </c>
      <c r="M88" s="75">
        <f t="shared" si="52"/>
        <v>0</v>
      </c>
      <c r="N88" s="76">
        <f t="shared" si="53"/>
        <v>0</v>
      </c>
      <c r="O88" s="212"/>
    </row>
    <row r="89" spans="1:26" s="107" customFormat="1" ht="20.25" customHeight="1" x14ac:dyDescent="0.3">
      <c r="A89" s="224" t="s">
        <v>629</v>
      </c>
      <c r="B89" s="67" t="s">
        <v>129</v>
      </c>
      <c r="C89" s="132"/>
      <c r="D89" s="109" t="s">
        <v>643</v>
      </c>
      <c r="E89" s="89" t="s">
        <v>17</v>
      </c>
      <c r="F89" s="104" t="s">
        <v>177</v>
      </c>
      <c r="G89" s="105">
        <v>1</v>
      </c>
      <c r="H89" s="106">
        <v>0.02</v>
      </c>
      <c r="I89" s="195"/>
      <c r="J89" s="205"/>
      <c r="K89" s="73">
        <f t="shared" si="50"/>
        <v>0</v>
      </c>
      <c r="L89" s="74">
        <f t="shared" si="51"/>
        <v>0</v>
      </c>
      <c r="M89" s="75">
        <f t="shared" si="52"/>
        <v>0</v>
      </c>
      <c r="N89" s="76">
        <f t="shared" si="53"/>
        <v>0</v>
      </c>
      <c r="O89" s="212"/>
    </row>
    <row r="90" spans="1:26" s="56" customFormat="1" ht="31.5" customHeight="1" x14ac:dyDescent="0.3">
      <c r="A90" s="225" t="s">
        <v>218</v>
      </c>
      <c r="B90" s="116"/>
      <c r="C90" s="133" t="s">
        <v>648</v>
      </c>
      <c r="D90" s="45" t="s">
        <v>651</v>
      </c>
      <c r="E90" s="117"/>
      <c r="F90" s="117"/>
      <c r="G90" s="118"/>
      <c r="H90" s="116"/>
      <c r="I90" s="197"/>
      <c r="J90" s="198"/>
      <c r="K90" s="43"/>
      <c r="L90" s="119"/>
      <c r="M90" s="120"/>
      <c r="N90" s="55"/>
      <c r="O90" s="213"/>
      <c r="P90" s="121"/>
      <c r="Q90" s="121"/>
      <c r="R90" s="121"/>
      <c r="S90" s="121"/>
      <c r="T90" s="121"/>
      <c r="U90" s="121"/>
      <c r="V90" s="122"/>
      <c r="W90" s="122"/>
      <c r="X90" s="122"/>
      <c r="Y90" s="122"/>
      <c r="Z90" s="122"/>
    </row>
    <row r="91" spans="1:26" s="66" customFormat="1" ht="40.5" customHeight="1" x14ac:dyDescent="0.3">
      <c r="A91" s="219" t="s">
        <v>219</v>
      </c>
      <c r="B91" s="57" t="s">
        <v>128</v>
      </c>
      <c r="C91" s="123" t="s">
        <v>644</v>
      </c>
      <c r="D91" s="59" t="s">
        <v>649</v>
      </c>
      <c r="E91" s="60" t="s">
        <v>17</v>
      </c>
      <c r="F91" s="61" t="s">
        <v>18</v>
      </c>
      <c r="G91" s="62">
        <v>1</v>
      </c>
      <c r="H91" s="63">
        <v>25.26</v>
      </c>
      <c r="I91" s="180"/>
      <c r="J91" s="181"/>
      <c r="K91" s="57">
        <f>I91+J91</f>
        <v>0</v>
      </c>
      <c r="L91" s="64">
        <f>I91*H91</f>
        <v>0</v>
      </c>
      <c r="M91" s="60">
        <f>J91*H91</f>
        <v>0</v>
      </c>
      <c r="N91" s="65">
        <f>L91+M91</f>
        <v>0</v>
      </c>
      <c r="O91" s="207" t="s">
        <v>82</v>
      </c>
    </row>
    <row r="92" spans="1:26" s="77" customFormat="1" ht="31.5" customHeight="1" x14ac:dyDescent="0.3">
      <c r="A92" s="5" t="s">
        <v>220</v>
      </c>
      <c r="B92" s="67" t="s">
        <v>129</v>
      </c>
      <c r="C92" s="88"/>
      <c r="D92" s="69" t="s">
        <v>176</v>
      </c>
      <c r="E92" s="70" t="s">
        <v>17</v>
      </c>
      <c r="F92" s="71" t="s">
        <v>19</v>
      </c>
      <c r="G92" s="72">
        <v>65</v>
      </c>
      <c r="H92" s="71">
        <f>ROUND(H91*G92,0)</f>
        <v>1642</v>
      </c>
      <c r="I92" s="182"/>
      <c r="J92" s="183"/>
      <c r="K92" s="73">
        <f t="shared" ref="K92:K94" si="54">I92+J92</f>
        <v>0</v>
      </c>
      <c r="L92" s="74">
        <f t="shared" ref="L92:L94" si="55">I92*H92</f>
        <v>0</v>
      </c>
      <c r="M92" s="75">
        <f t="shared" ref="M92:M94" si="56">J92*H92</f>
        <v>0</v>
      </c>
      <c r="N92" s="76">
        <f t="shared" ref="N92:N94" si="57">L92+M92</f>
        <v>0</v>
      </c>
      <c r="O92" s="214"/>
    </row>
    <row r="93" spans="1:26" ht="18" customHeight="1" x14ac:dyDescent="0.3">
      <c r="A93" s="5" t="s">
        <v>221</v>
      </c>
      <c r="B93" s="67" t="s">
        <v>129</v>
      </c>
      <c r="C93" s="90"/>
      <c r="D93" s="78" t="s">
        <v>174</v>
      </c>
      <c r="E93" s="70" t="s">
        <v>17</v>
      </c>
      <c r="F93" s="91" t="s">
        <v>18</v>
      </c>
      <c r="G93" s="82">
        <v>0.22</v>
      </c>
      <c r="H93" s="71">
        <f>ROUNDUP(H91*G93,0)</f>
        <v>6</v>
      </c>
      <c r="I93" s="185"/>
      <c r="J93" s="186"/>
      <c r="K93" s="73">
        <f t="shared" si="54"/>
        <v>0</v>
      </c>
      <c r="L93" s="74">
        <f t="shared" si="55"/>
        <v>0</v>
      </c>
      <c r="M93" s="75">
        <f t="shared" si="56"/>
        <v>0</v>
      </c>
      <c r="N93" s="76">
        <f t="shared" si="57"/>
        <v>0</v>
      </c>
      <c r="O93" s="210"/>
    </row>
    <row r="94" spans="1:26" ht="18" customHeight="1" x14ac:dyDescent="0.3">
      <c r="A94" s="5" t="s">
        <v>222</v>
      </c>
      <c r="B94" s="67" t="s">
        <v>129</v>
      </c>
      <c r="C94" s="90"/>
      <c r="D94" s="78" t="s">
        <v>772</v>
      </c>
      <c r="E94" s="70" t="s">
        <v>17</v>
      </c>
      <c r="F94" s="91" t="s">
        <v>20</v>
      </c>
      <c r="G94" s="82">
        <v>1.03</v>
      </c>
      <c r="H94" s="80">
        <f>ROUND((H91/0.19/2.95)*0.15*5*G94,0)</f>
        <v>35</v>
      </c>
      <c r="I94" s="199"/>
      <c r="J94" s="186"/>
      <c r="K94" s="73">
        <f t="shared" si="54"/>
        <v>0</v>
      </c>
      <c r="L94" s="74">
        <f t="shared" si="55"/>
        <v>0</v>
      </c>
      <c r="M94" s="75">
        <f t="shared" si="56"/>
        <v>0</v>
      </c>
      <c r="N94" s="76">
        <f t="shared" si="57"/>
        <v>0</v>
      </c>
      <c r="O94" s="210"/>
    </row>
    <row r="95" spans="1:26" s="66" customFormat="1" ht="40.5" customHeight="1" x14ac:dyDescent="0.3">
      <c r="A95" s="219" t="s">
        <v>223</v>
      </c>
      <c r="B95" s="57" t="s">
        <v>128</v>
      </c>
      <c r="C95" s="58" t="s">
        <v>767</v>
      </c>
      <c r="D95" s="59" t="s">
        <v>673</v>
      </c>
      <c r="E95" s="60" t="s">
        <v>17</v>
      </c>
      <c r="F95" s="61" t="s">
        <v>18</v>
      </c>
      <c r="G95" s="62">
        <v>1</v>
      </c>
      <c r="H95" s="63">
        <v>38.65</v>
      </c>
      <c r="I95" s="180"/>
      <c r="J95" s="181"/>
      <c r="K95" s="57">
        <f>I95+J95</f>
        <v>0</v>
      </c>
      <c r="L95" s="64">
        <f>I95*H95</f>
        <v>0</v>
      </c>
      <c r="M95" s="60">
        <f>J95*H95</f>
        <v>0</v>
      </c>
      <c r="N95" s="65">
        <f>L95+M95</f>
        <v>0</v>
      </c>
      <c r="O95" s="207" t="s">
        <v>82</v>
      </c>
    </row>
    <row r="96" spans="1:26" s="107" customFormat="1" ht="29.25" customHeight="1" x14ac:dyDescent="0.3">
      <c r="A96" s="5" t="s">
        <v>224</v>
      </c>
      <c r="B96" s="67" t="s">
        <v>129</v>
      </c>
      <c r="C96" s="124"/>
      <c r="D96" s="69" t="s">
        <v>176</v>
      </c>
      <c r="E96" s="89" t="s">
        <v>17</v>
      </c>
      <c r="F96" s="125" t="s">
        <v>19</v>
      </c>
      <c r="G96" s="126">
        <v>65</v>
      </c>
      <c r="H96" s="71">
        <f>ROUND(H95*G96,0)</f>
        <v>2512</v>
      </c>
      <c r="I96" s="200"/>
      <c r="J96" s="201"/>
      <c r="K96" s="73">
        <f t="shared" ref="K96:K98" si="58">I96+J96</f>
        <v>0</v>
      </c>
      <c r="L96" s="74">
        <f t="shared" ref="L96:L98" si="59">I96*H96</f>
        <v>0</v>
      </c>
      <c r="M96" s="75">
        <f t="shared" ref="M96:M98" si="60">J96*H96</f>
        <v>0</v>
      </c>
      <c r="N96" s="76">
        <f t="shared" ref="N96:N98" si="61">L96+M96</f>
        <v>0</v>
      </c>
      <c r="O96" s="216"/>
    </row>
    <row r="97" spans="1:15" s="77" customFormat="1" ht="17.25" customHeight="1" x14ac:dyDescent="0.3">
      <c r="A97" s="5" t="s">
        <v>225</v>
      </c>
      <c r="B97" s="67" t="s">
        <v>129</v>
      </c>
      <c r="C97" s="88"/>
      <c r="D97" s="78" t="s">
        <v>174</v>
      </c>
      <c r="E97" s="89" t="s">
        <v>17</v>
      </c>
      <c r="F97" s="71" t="s">
        <v>18</v>
      </c>
      <c r="G97" s="72">
        <v>0.22</v>
      </c>
      <c r="H97" s="71">
        <f>ROUNDUP(H95*G97,0)</f>
        <v>9</v>
      </c>
      <c r="I97" s="182"/>
      <c r="J97" s="183"/>
      <c r="K97" s="73">
        <f t="shared" si="58"/>
        <v>0</v>
      </c>
      <c r="L97" s="74">
        <f t="shared" si="59"/>
        <v>0</v>
      </c>
      <c r="M97" s="75">
        <f t="shared" si="60"/>
        <v>0</v>
      </c>
      <c r="N97" s="76">
        <f t="shared" si="61"/>
        <v>0</v>
      </c>
      <c r="O97" s="214"/>
    </row>
    <row r="98" spans="1:15" s="77" customFormat="1" ht="18" customHeight="1" x14ac:dyDescent="0.3">
      <c r="A98" s="5" t="s">
        <v>226</v>
      </c>
      <c r="B98" s="67" t="s">
        <v>129</v>
      </c>
      <c r="C98" s="88"/>
      <c r="D98" s="78" t="s">
        <v>772</v>
      </c>
      <c r="E98" s="89" t="s">
        <v>17</v>
      </c>
      <c r="F98" s="91" t="s">
        <v>20</v>
      </c>
      <c r="G98" s="82">
        <v>1.03</v>
      </c>
      <c r="H98" s="80">
        <f>ROUND((H95/0.19/2.95)*0.15*5*G98,0)</f>
        <v>53</v>
      </c>
      <c r="I98" s="184"/>
      <c r="J98" s="183"/>
      <c r="K98" s="73">
        <f t="shared" si="58"/>
        <v>0</v>
      </c>
      <c r="L98" s="74">
        <f t="shared" si="59"/>
        <v>0</v>
      </c>
      <c r="M98" s="75">
        <f t="shared" si="60"/>
        <v>0</v>
      </c>
      <c r="N98" s="76">
        <f t="shared" si="61"/>
        <v>0</v>
      </c>
      <c r="O98" s="214"/>
    </row>
    <row r="99" spans="1:15" s="66" customFormat="1" ht="40.5" customHeight="1" x14ac:dyDescent="0.3">
      <c r="A99" s="219" t="s">
        <v>227</v>
      </c>
      <c r="B99" s="57" t="s">
        <v>128</v>
      </c>
      <c r="C99" s="253" t="s">
        <v>770</v>
      </c>
      <c r="D99" s="84" t="s">
        <v>680</v>
      </c>
      <c r="E99" s="60" t="s">
        <v>17</v>
      </c>
      <c r="F99" s="61" t="s">
        <v>20</v>
      </c>
      <c r="G99" s="62">
        <v>1</v>
      </c>
      <c r="H99" s="63">
        <f>8.19/0.08*0.3</f>
        <v>30.71</v>
      </c>
      <c r="I99" s="180"/>
      <c r="J99" s="181"/>
      <c r="K99" s="57">
        <f>I99+J99</f>
        <v>0</v>
      </c>
      <c r="L99" s="64">
        <f>I99*H99</f>
        <v>0</v>
      </c>
      <c r="M99" s="60">
        <f>J99*H99</f>
        <v>0</v>
      </c>
      <c r="N99" s="65">
        <f>L99+M99</f>
        <v>0</v>
      </c>
      <c r="O99" s="207" t="s">
        <v>82</v>
      </c>
    </row>
    <row r="100" spans="1:15" s="128" customFormat="1" ht="31.5" customHeight="1" x14ac:dyDescent="0.3">
      <c r="A100" s="5" t="s">
        <v>228</v>
      </c>
      <c r="B100" s="67" t="s">
        <v>129</v>
      </c>
      <c r="C100" s="124"/>
      <c r="D100" s="69" t="s">
        <v>184</v>
      </c>
      <c r="E100" s="89" t="s">
        <v>17</v>
      </c>
      <c r="F100" s="125" t="s">
        <v>19</v>
      </c>
      <c r="G100" s="127">
        <v>13</v>
      </c>
      <c r="H100" s="71">
        <f>ROUNDUP(H99*G100,0)</f>
        <v>400</v>
      </c>
      <c r="I100" s="185"/>
      <c r="J100" s="202"/>
      <c r="K100" s="73">
        <f t="shared" ref="K100:K102" si="62">I100+J100</f>
        <v>0</v>
      </c>
      <c r="L100" s="74">
        <f t="shared" ref="L100:L102" si="63">I100*H100</f>
        <v>0</v>
      </c>
      <c r="M100" s="75">
        <f t="shared" ref="M100:M102" si="64">J100*H100</f>
        <v>0</v>
      </c>
      <c r="N100" s="76">
        <f t="shared" ref="N100:N102" si="65">L100+M100</f>
        <v>0</v>
      </c>
      <c r="O100" s="216"/>
    </row>
    <row r="101" spans="1:15" s="131" customFormat="1" ht="16.5" customHeight="1" x14ac:dyDescent="0.3">
      <c r="A101" s="5" t="s">
        <v>229</v>
      </c>
      <c r="B101" s="67" t="s">
        <v>129</v>
      </c>
      <c r="C101" s="129"/>
      <c r="D101" s="78" t="s">
        <v>174</v>
      </c>
      <c r="E101" s="89" t="s">
        <v>17</v>
      </c>
      <c r="F101" s="71" t="s">
        <v>18</v>
      </c>
      <c r="G101" s="130">
        <v>0.02</v>
      </c>
      <c r="H101" s="71">
        <f>ROUNDUP(H99*G101,0)</f>
        <v>1</v>
      </c>
      <c r="I101" s="185"/>
      <c r="J101" s="202"/>
      <c r="K101" s="73">
        <f t="shared" si="62"/>
        <v>0</v>
      </c>
      <c r="L101" s="74">
        <f t="shared" si="63"/>
        <v>0</v>
      </c>
      <c r="M101" s="75">
        <f t="shared" si="64"/>
        <v>0</v>
      </c>
      <c r="N101" s="76">
        <f t="shared" si="65"/>
        <v>0</v>
      </c>
      <c r="O101" s="208"/>
    </row>
    <row r="102" spans="1:15" s="128" customFormat="1" ht="16.5" customHeight="1" x14ac:dyDescent="0.3">
      <c r="A102" s="5" t="s">
        <v>230</v>
      </c>
      <c r="B102" s="67" t="s">
        <v>129</v>
      </c>
      <c r="C102" s="96"/>
      <c r="D102" s="78" t="s">
        <v>772</v>
      </c>
      <c r="E102" s="89" t="s">
        <v>17</v>
      </c>
      <c r="F102" s="91" t="s">
        <v>20</v>
      </c>
      <c r="G102" s="70">
        <v>1.03</v>
      </c>
      <c r="H102" s="80">
        <f>ROUND((H99/2.95)*0.05*5*G102,0)</f>
        <v>3</v>
      </c>
      <c r="I102" s="185"/>
      <c r="J102" s="202"/>
      <c r="K102" s="73">
        <f t="shared" si="62"/>
        <v>0</v>
      </c>
      <c r="L102" s="74">
        <f t="shared" si="63"/>
        <v>0</v>
      </c>
      <c r="M102" s="75">
        <f t="shared" si="64"/>
        <v>0</v>
      </c>
      <c r="N102" s="76">
        <f t="shared" si="65"/>
        <v>0</v>
      </c>
      <c r="O102" s="210"/>
    </row>
    <row r="103" spans="1:15" s="128" customFormat="1" ht="28.8" customHeight="1" x14ac:dyDescent="0.3">
      <c r="A103" s="219" t="s">
        <v>231</v>
      </c>
      <c r="B103" s="57" t="s">
        <v>128</v>
      </c>
      <c r="C103" s="253" t="s">
        <v>770</v>
      </c>
      <c r="D103" s="84" t="s">
        <v>681</v>
      </c>
      <c r="E103" s="60" t="s">
        <v>17</v>
      </c>
      <c r="F103" s="61" t="s">
        <v>20</v>
      </c>
      <c r="G103" s="62">
        <v>1</v>
      </c>
      <c r="H103" s="63">
        <f>(8.19/0.08-H99)/2.95*0.19</f>
        <v>4.62</v>
      </c>
      <c r="I103" s="180"/>
      <c r="J103" s="181"/>
      <c r="K103" s="57">
        <f>I103+J103</f>
        <v>0</v>
      </c>
      <c r="L103" s="64">
        <f>I103*H103</f>
        <v>0</v>
      </c>
      <c r="M103" s="60">
        <f>J103*H103</f>
        <v>0</v>
      </c>
      <c r="N103" s="65">
        <f>L103+M103</f>
        <v>0</v>
      </c>
      <c r="O103" s="207" t="s">
        <v>82</v>
      </c>
    </row>
    <row r="104" spans="1:15" s="128" customFormat="1" ht="16.5" customHeight="1" x14ac:dyDescent="0.3">
      <c r="A104" s="5" t="s">
        <v>232</v>
      </c>
      <c r="B104" s="67" t="s">
        <v>129</v>
      </c>
      <c r="C104" s="124"/>
      <c r="D104" s="69" t="s">
        <v>184</v>
      </c>
      <c r="E104" s="89" t="s">
        <v>17</v>
      </c>
      <c r="F104" s="125" t="s">
        <v>19</v>
      </c>
      <c r="G104" s="127">
        <v>13</v>
      </c>
      <c r="H104" s="71">
        <f>ROUNDUP(H103*G104,0)</f>
        <v>61</v>
      </c>
      <c r="I104" s="185"/>
      <c r="J104" s="202"/>
      <c r="K104" s="73">
        <f t="shared" ref="K104:K105" si="66">I104+J104</f>
        <v>0</v>
      </c>
      <c r="L104" s="74">
        <f t="shared" ref="L104:L105" si="67">I104*H104</f>
        <v>0</v>
      </c>
      <c r="M104" s="75">
        <f t="shared" ref="M104:M105" si="68">J104*H104</f>
        <v>0</v>
      </c>
      <c r="N104" s="76">
        <f t="shared" ref="N104:N105" si="69">L104+M104</f>
        <v>0</v>
      </c>
      <c r="O104" s="218"/>
    </row>
    <row r="105" spans="1:15" s="128" customFormat="1" ht="16.5" customHeight="1" x14ac:dyDescent="0.3">
      <c r="A105" s="5" t="s">
        <v>233</v>
      </c>
      <c r="B105" s="67" t="s">
        <v>129</v>
      </c>
      <c r="C105" s="129"/>
      <c r="D105" s="78" t="s">
        <v>174</v>
      </c>
      <c r="E105" s="89" t="s">
        <v>17</v>
      </c>
      <c r="F105" s="71" t="s">
        <v>18</v>
      </c>
      <c r="G105" s="130">
        <v>0.02</v>
      </c>
      <c r="H105" s="71">
        <f>ROUNDUP(H103*G105,0)</f>
        <v>1</v>
      </c>
      <c r="I105" s="185"/>
      <c r="J105" s="202"/>
      <c r="K105" s="73">
        <f t="shared" si="66"/>
        <v>0</v>
      </c>
      <c r="L105" s="74">
        <f t="shared" si="67"/>
        <v>0</v>
      </c>
      <c r="M105" s="75">
        <f t="shared" si="68"/>
        <v>0</v>
      </c>
      <c r="N105" s="76">
        <f t="shared" si="69"/>
        <v>0</v>
      </c>
      <c r="O105" s="218"/>
    </row>
    <row r="106" spans="1:15" s="66" customFormat="1" ht="40.5" customHeight="1" x14ac:dyDescent="0.3">
      <c r="A106" s="219" t="s">
        <v>234</v>
      </c>
      <c r="B106" s="57" t="s">
        <v>128</v>
      </c>
      <c r="C106" s="58" t="s">
        <v>769</v>
      </c>
      <c r="D106" s="59" t="s">
        <v>210</v>
      </c>
      <c r="E106" s="60" t="s">
        <v>17</v>
      </c>
      <c r="F106" s="61" t="s">
        <v>20</v>
      </c>
      <c r="G106" s="62">
        <v>1</v>
      </c>
      <c r="H106" s="92">
        <f>0.65/0.12</f>
        <v>5.42</v>
      </c>
      <c r="I106" s="189"/>
      <c r="J106" s="190"/>
      <c r="K106" s="57">
        <f>I106+J106</f>
        <v>0</v>
      </c>
      <c r="L106" s="64">
        <f>I106*H106</f>
        <v>0</v>
      </c>
      <c r="M106" s="60">
        <f>J106*H106</f>
        <v>0</v>
      </c>
      <c r="N106" s="65">
        <f>L106+M106</f>
        <v>0</v>
      </c>
      <c r="O106" s="207" t="s">
        <v>82</v>
      </c>
    </row>
    <row r="107" spans="1:15" s="77" customFormat="1" ht="21" customHeight="1" x14ac:dyDescent="0.3">
      <c r="A107" s="5" t="s">
        <v>235</v>
      </c>
      <c r="B107" s="67" t="s">
        <v>129</v>
      </c>
      <c r="C107" s="88"/>
      <c r="D107" s="78" t="s">
        <v>211</v>
      </c>
      <c r="E107" s="89" t="s">
        <v>17</v>
      </c>
      <c r="F107" s="71" t="s">
        <v>19</v>
      </c>
      <c r="G107" s="93">
        <v>51</v>
      </c>
      <c r="H107" s="94">
        <f>ROUND(H106*G107,0)</f>
        <v>276</v>
      </c>
      <c r="I107" s="185"/>
      <c r="J107" s="186"/>
      <c r="K107" s="73">
        <f t="shared" ref="K107:K109" si="70">I107+J107</f>
        <v>0</v>
      </c>
      <c r="L107" s="74">
        <f t="shared" ref="L107:L109" si="71">I107*H107</f>
        <v>0</v>
      </c>
      <c r="M107" s="75">
        <f t="shared" ref="M107:M109" si="72">J107*H107</f>
        <v>0</v>
      </c>
      <c r="N107" s="76">
        <f t="shared" ref="N107:N109" si="73">L107+M107</f>
        <v>0</v>
      </c>
      <c r="O107" s="208"/>
    </row>
    <row r="108" spans="1:15" s="95" customFormat="1" ht="21" customHeight="1" x14ac:dyDescent="0.3">
      <c r="A108" s="5" t="s">
        <v>236</v>
      </c>
      <c r="B108" s="67" t="s">
        <v>129</v>
      </c>
      <c r="C108" s="90"/>
      <c r="D108" s="78" t="s">
        <v>26</v>
      </c>
      <c r="E108" s="89" t="s">
        <v>17</v>
      </c>
      <c r="F108" s="91" t="s">
        <v>18</v>
      </c>
      <c r="G108" s="82">
        <v>0.02</v>
      </c>
      <c r="H108" s="71">
        <f>ROUNDUP(H106*G108,0)</f>
        <v>1</v>
      </c>
      <c r="I108" s="185"/>
      <c r="J108" s="186"/>
      <c r="K108" s="73">
        <f t="shared" si="70"/>
        <v>0</v>
      </c>
      <c r="L108" s="74">
        <f t="shared" si="71"/>
        <v>0</v>
      </c>
      <c r="M108" s="75">
        <f t="shared" si="72"/>
        <v>0</v>
      </c>
      <c r="N108" s="76">
        <f t="shared" si="73"/>
        <v>0</v>
      </c>
      <c r="O108" s="210"/>
    </row>
    <row r="109" spans="1:15" s="95" customFormat="1" ht="21" customHeight="1" x14ac:dyDescent="0.3">
      <c r="A109" s="5" t="s">
        <v>682</v>
      </c>
      <c r="B109" s="67" t="s">
        <v>129</v>
      </c>
      <c r="C109" s="96"/>
      <c r="D109" s="78" t="s">
        <v>772</v>
      </c>
      <c r="E109" s="89" t="s">
        <v>17</v>
      </c>
      <c r="F109" s="91" t="s">
        <v>20</v>
      </c>
      <c r="G109" s="82">
        <v>1.03</v>
      </c>
      <c r="H109" s="80">
        <f>ROUND((H106/2.85)*0.1*12*G109,0)</f>
        <v>2</v>
      </c>
      <c r="I109" s="185"/>
      <c r="J109" s="186"/>
      <c r="K109" s="73">
        <f t="shared" si="70"/>
        <v>0</v>
      </c>
      <c r="L109" s="74">
        <f t="shared" si="71"/>
        <v>0</v>
      </c>
      <c r="M109" s="75">
        <f t="shared" si="72"/>
        <v>0</v>
      </c>
      <c r="N109" s="76">
        <f t="shared" si="73"/>
        <v>0</v>
      </c>
      <c r="O109" s="209"/>
    </row>
    <row r="110" spans="1:15" s="101" customFormat="1" ht="40.5" customHeight="1" x14ac:dyDescent="0.3">
      <c r="A110" s="219" t="s">
        <v>683</v>
      </c>
      <c r="B110" s="57" t="s">
        <v>128</v>
      </c>
      <c r="C110" s="253" t="s">
        <v>771</v>
      </c>
      <c r="D110" s="59" t="s">
        <v>676</v>
      </c>
      <c r="E110" s="97" t="s">
        <v>17</v>
      </c>
      <c r="F110" s="98" t="s">
        <v>19</v>
      </c>
      <c r="G110" s="62">
        <v>1</v>
      </c>
      <c r="H110" s="63">
        <v>46</v>
      </c>
      <c r="I110" s="180"/>
      <c r="J110" s="181"/>
      <c r="K110" s="57">
        <f>I110+J110</f>
        <v>0</v>
      </c>
      <c r="L110" s="64">
        <f>I110*H110</f>
        <v>0</v>
      </c>
      <c r="M110" s="60">
        <f>J110*H110</f>
        <v>0</v>
      </c>
      <c r="N110" s="65">
        <f>L110+M110</f>
        <v>0</v>
      </c>
      <c r="O110" s="207" t="s">
        <v>82</v>
      </c>
    </row>
    <row r="111" spans="1:15" s="107" customFormat="1" ht="20.25" customHeight="1" x14ac:dyDescent="0.3">
      <c r="A111" s="5" t="s">
        <v>684</v>
      </c>
      <c r="B111" s="67" t="s">
        <v>129</v>
      </c>
      <c r="C111" s="134"/>
      <c r="D111" s="78" t="s">
        <v>677</v>
      </c>
      <c r="E111" s="89" t="s">
        <v>17</v>
      </c>
      <c r="F111" s="125" t="s">
        <v>19</v>
      </c>
      <c r="G111" s="126">
        <v>1</v>
      </c>
      <c r="H111" s="127">
        <v>35</v>
      </c>
      <c r="I111" s="185"/>
      <c r="J111" s="202"/>
      <c r="K111" s="73">
        <f t="shared" ref="K111:K112" si="74">I111+J111</f>
        <v>0</v>
      </c>
      <c r="L111" s="74">
        <f t="shared" ref="L111:L112" si="75">I111*H111</f>
        <v>0</v>
      </c>
      <c r="M111" s="75">
        <f t="shared" ref="M111:M112" si="76">J111*H111</f>
        <v>0</v>
      </c>
      <c r="N111" s="76">
        <f t="shared" ref="N111:N112" si="77">L111+M111</f>
        <v>0</v>
      </c>
      <c r="O111" s="209"/>
    </row>
    <row r="112" spans="1:15" s="107" customFormat="1" ht="20.25" customHeight="1" x14ac:dyDescent="0.3">
      <c r="A112" s="5" t="s">
        <v>685</v>
      </c>
      <c r="B112" s="67" t="s">
        <v>129</v>
      </c>
      <c r="C112" s="134"/>
      <c r="D112" s="135" t="s">
        <v>678</v>
      </c>
      <c r="E112" s="89" t="s">
        <v>17</v>
      </c>
      <c r="F112" s="125" t="s">
        <v>19</v>
      </c>
      <c r="G112" s="126">
        <v>1</v>
      </c>
      <c r="H112" s="127">
        <v>11</v>
      </c>
      <c r="I112" s="185"/>
      <c r="J112" s="202"/>
      <c r="K112" s="73">
        <f t="shared" si="74"/>
        <v>0</v>
      </c>
      <c r="L112" s="74">
        <f t="shared" si="75"/>
        <v>0</v>
      </c>
      <c r="M112" s="75">
        <f t="shared" si="76"/>
        <v>0</v>
      </c>
      <c r="N112" s="76">
        <f t="shared" si="77"/>
        <v>0</v>
      </c>
      <c r="O112" s="209"/>
    </row>
    <row r="113" spans="1:26" s="56" customFormat="1" ht="27" customHeight="1" x14ac:dyDescent="0.3">
      <c r="A113" s="225" t="s">
        <v>131</v>
      </c>
      <c r="B113" s="116"/>
      <c r="C113" s="133" t="s">
        <v>648</v>
      </c>
      <c r="D113" s="45" t="s">
        <v>652</v>
      </c>
      <c r="E113" s="117"/>
      <c r="F113" s="117"/>
      <c r="G113" s="118"/>
      <c r="H113" s="116"/>
      <c r="I113" s="197"/>
      <c r="J113" s="198"/>
      <c r="K113" s="43"/>
      <c r="L113" s="119"/>
      <c r="M113" s="120"/>
      <c r="N113" s="55"/>
      <c r="O113" s="213"/>
      <c r="P113" s="121"/>
      <c r="Q113" s="121"/>
      <c r="R113" s="121"/>
      <c r="S113" s="121"/>
      <c r="T113" s="121"/>
      <c r="U113" s="121"/>
      <c r="V113" s="122"/>
      <c r="W113" s="122"/>
      <c r="X113" s="122"/>
      <c r="Y113" s="122"/>
      <c r="Z113" s="122"/>
    </row>
    <row r="114" spans="1:26" s="66" customFormat="1" ht="36.75" customHeight="1" x14ac:dyDescent="0.3">
      <c r="A114" s="219" t="s">
        <v>21</v>
      </c>
      <c r="B114" s="57" t="s">
        <v>128</v>
      </c>
      <c r="C114" s="123" t="s">
        <v>644</v>
      </c>
      <c r="D114" s="59" t="s">
        <v>649</v>
      </c>
      <c r="E114" s="60" t="s">
        <v>17</v>
      </c>
      <c r="F114" s="61" t="s">
        <v>18</v>
      </c>
      <c r="G114" s="62">
        <v>1</v>
      </c>
      <c r="H114" s="63">
        <v>24.7</v>
      </c>
      <c r="I114" s="180"/>
      <c r="J114" s="181"/>
      <c r="K114" s="57">
        <f>I114+J114</f>
        <v>0</v>
      </c>
      <c r="L114" s="64">
        <f>I114*H114</f>
        <v>0</v>
      </c>
      <c r="M114" s="60">
        <f>J114*H114</f>
        <v>0</v>
      </c>
      <c r="N114" s="65">
        <f>L114+M114</f>
        <v>0</v>
      </c>
      <c r="O114" s="207" t="s">
        <v>82</v>
      </c>
    </row>
    <row r="115" spans="1:26" s="77" customFormat="1" ht="30" customHeight="1" x14ac:dyDescent="0.3">
      <c r="A115" s="5" t="s">
        <v>237</v>
      </c>
      <c r="B115" s="67" t="s">
        <v>129</v>
      </c>
      <c r="C115" s="88"/>
      <c r="D115" s="69" t="s">
        <v>176</v>
      </c>
      <c r="E115" s="70" t="s">
        <v>17</v>
      </c>
      <c r="F115" s="71" t="s">
        <v>19</v>
      </c>
      <c r="G115" s="72">
        <v>65</v>
      </c>
      <c r="H115" s="71">
        <f>ROUND(H114*G115,0)</f>
        <v>1606</v>
      </c>
      <c r="I115" s="182"/>
      <c r="J115" s="183"/>
      <c r="K115" s="73">
        <f t="shared" ref="K115:K117" si="78">I115+J115</f>
        <v>0</v>
      </c>
      <c r="L115" s="74">
        <f t="shared" ref="L115:L117" si="79">I115*H115</f>
        <v>0</v>
      </c>
      <c r="M115" s="75">
        <f t="shared" ref="M115:M117" si="80">J115*H115</f>
        <v>0</v>
      </c>
      <c r="N115" s="76">
        <f t="shared" ref="N115:N117" si="81">L115+M115</f>
        <v>0</v>
      </c>
      <c r="O115" s="214"/>
    </row>
    <row r="116" spans="1:26" ht="17.25" customHeight="1" x14ac:dyDescent="0.3">
      <c r="A116" s="5" t="s">
        <v>238</v>
      </c>
      <c r="B116" s="67" t="s">
        <v>129</v>
      </c>
      <c r="C116" s="90"/>
      <c r="D116" s="78" t="s">
        <v>174</v>
      </c>
      <c r="E116" s="70" t="s">
        <v>17</v>
      </c>
      <c r="F116" s="91" t="s">
        <v>18</v>
      </c>
      <c r="G116" s="82">
        <v>0.22</v>
      </c>
      <c r="H116" s="71">
        <f>ROUNDUP(H114*G116,0)</f>
        <v>6</v>
      </c>
      <c r="I116" s="185"/>
      <c r="J116" s="186"/>
      <c r="K116" s="73">
        <f t="shared" si="78"/>
        <v>0</v>
      </c>
      <c r="L116" s="74">
        <f t="shared" si="79"/>
        <v>0</v>
      </c>
      <c r="M116" s="75">
        <f t="shared" si="80"/>
        <v>0</v>
      </c>
      <c r="N116" s="76">
        <f t="shared" si="81"/>
        <v>0</v>
      </c>
      <c r="O116" s="210"/>
    </row>
    <row r="117" spans="1:26" ht="17.25" customHeight="1" x14ac:dyDescent="0.3">
      <c r="A117" s="5" t="s">
        <v>239</v>
      </c>
      <c r="B117" s="67" t="s">
        <v>129</v>
      </c>
      <c r="C117" s="90"/>
      <c r="D117" s="78" t="s">
        <v>772</v>
      </c>
      <c r="E117" s="70" t="s">
        <v>17</v>
      </c>
      <c r="F117" s="91" t="s">
        <v>20</v>
      </c>
      <c r="G117" s="82">
        <v>1.03</v>
      </c>
      <c r="H117" s="80">
        <f>ROUND((H114/0.19/2.95)*0.15*5*G117,0)</f>
        <v>34</v>
      </c>
      <c r="I117" s="199"/>
      <c r="J117" s="186"/>
      <c r="K117" s="73">
        <f t="shared" si="78"/>
        <v>0</v>
      </c>
      <c r="L117" s="74">
        <f t="shared" si="79"/>
        <v>0</v>
      </c>
      <c r="M117" s="75">
        <f t="shared" si="80"/>
        <v>0</v>
      </c>
      <c r="N117" s="76">
        <f t="shared" si="81"/>
        <v>0</v>
      </c>
      <c r="O117" s="210"/>
    </row>
    <row r="118" spans="1:26" s="66" customFormat="1" ht="36.75" customHeight="1" x14ac:dyDescent="0.3">
      <c r="A118" s="219" t="s">
        <v>31</v>
      </c>
      <c r="B118" s="57" t="s">
        <v>128</v>
      </c>
      <c r="C118" s="58" t="s">
        <v>767</v>
      </c>
      <c r="D118" s="59" t="s">
        <v>673</v>
      </c>
      <c r="E118" s="60" t="s">
        <v>17</v>
      </c>
      <c r="F118" s="61" t="s">
        <v>18</v>
      </c>
      <c r="G118" s="62">
        <v>1</v>
      </c>
      <c r="H118" s="63">
        <v>45.96</v>
      </c>
      <c r="I118" s="180"/>
      <c r="J118" s="181"/>
      <c r="K118" s="57">
        <f>I118+J118</f>
        <v>0</v>
      </c>
      <c r="L118" s="64">
        <f>I118*H118</f>
        <v>0</v>
      </c>
      <c r="M118" s="60">
        <f>J118*H118</f>
        <v>0</v>
      </c>
      <c r="N118" s="65">
        <f>L118+M118</f>
        <v>0</v>
      </c>
      <c r="O118" s="207" t="s">
        <v>82</v>
      </c>
    </row>
    <row r="119" spans="1:26" s="107" customFormat="1" ht="30.75" customHeight="1" x14ac:dyDescent="0.3">
      <c r="A119" s="5" t="s">
        <v>240</v>
      </c>
      <c r="B119" s="67" t="s">
        <v>129</v>
      </c>
      <c r="C119" s="124"/>
      <c r="D119" s="69" t="s">
        <v>176</v>
      </c>
      <c r="E119" s="89" t="s">
        <v>17</v>
      </c>
      <c r="F119" s="125" t="s">
        <v>19</v>
      </c>
      <c r="G119" s="126">
        <v>65</v>
      </c>
      <c r="H119" s="71">
        <f>ROUND(H118*G119,0)</f>
        <v>2987</v>
      </c>
      <c r="I119" s="200"/>
      <c r="J119" s="201"/>
      <c r="K119" s="73">
        <f t="shared" ref="K119:K121" si="82">I119+J119</f>
        <v>0</v>
      </c>
      <c r="L119" s="74">
        <f t="shared" ref="L119:L121" si="83">I119*H119</f>
        <v>0</v>
      </c>
      <c r="M119" s="75">
        <f t="shared" ref="M119:M121" si="84">J119*H119</f>
        <v>0</v>
      </c>
      <c r="N119" s="76">
        <f t="shared" ref="N119:N121" si="85">L119+M119</f>
        <v>0</v>
      </c>
      <c r="O119" s="215"/>
    </row>
    <row r="120" spans="1:26" s="77" customFormat="1" ht="18" customHeight="1" x14ac:dyDescent="0.3">
      <c r="A120" s="5" t="s">
        <v>241</v>
      </c>
      <c r="B120" s="67" t="s">
        <v>129</v>
      </c>
      <c r="C120" s="88"/>
      <c r="D120" s="78" t="s">
        <v>174</v>
      </c>
      <c r="E120" s="89" t="s">
        <v>17</v>
      </c>
      <c r="F120" s="71" t="s">
        <v>18</v>
      </c>
      <c r="G120" s="72">
        <v>0.22</v>
      </c>
      <c r="H120" s="71">
        <f>ROUNDUP(H118*G120,0)</f>
        <v>11</v>
      </c>
      <c r="I120" s="182"/>
      <c r="J120" s="183"/>
      <c r="K120" s="73">
        <f t="shared" si="82"/>
        <v>0</v>
      </c>
      <c r="L120" s="74">
        <f t="shared" si="83"/>
        <v>0</v>
      </c>
      <c r="M120" s="75">
        <f t="shared" si="84"/>
        <v>0</v>
      </c>
      <c r="N120" s="76">
        <f t="shared" si="85"/>
        <v>0</v>
      </c>
      <c r="O120" s="214"/>
    </row>
    <row r="121" spans="1:26" s="77" customFormat="1" ht="18" customHeight="1" x14ac:dyDescent="0.3">
      <c r="A121" s="5" t="s">
        <v>242</v>
      </c>
      <c r="B121" s="67" t="s">
        <v>129</v>
      </c>
      <c r="C121" s="88"/>
      <c r="D121" s="78" t="s">
        <v>772</v>
      </c>
      <c r="E121" s="89" t="s">
        <v>17</v>
      </c>
      <c r="F121" s="91" t="s">
        <v>20</v>
      </c>
      <c r="G121" s="82">
        <v>1.03</v>
      </c>
      <c r="H121" s="80">
        <f>ROUND((H118/0.19/2.95)*0.15*5*G121,0)</f>
        <v>63</v>
      </c>
      <c r="I121" s="184"/>
      <c r="J121" s="183"/>
      <c r="K121" s="73">
        <f t="shared" si="82"/>
        <v>0</v>
      </c>
      <c r="L121" s="74">
        <f t="shared" si="83"/>
        <v>0</v>
      </c>
      <c r="M121" s="75">
        <f t="shared" si="84"/>
        <v>0</v>
      </c>
      <c r="N121" s="76">
        <f t="shared" si="85"/>
        <v>0</v>
      </c>
      <c r="O121" s="214"/>
    </row>
    <row r="122" spans="1:26" s="66" customFormat="1" ht="36.75" customHeight="1" x14ac:dyDescent="0.3">
      <c r="A122" s="219" t="s">
        <v>32</v>
      </c>
      <c r="B122" s="57" t="s">
        <v>128</v>
      </c>
      <c r="C122" s="253" t="s">
        <v>770</v>
      </c>
      <c r="D122" s="84" t="s">
        <v>646</v>
      </c>
      <c r="E122" s="60" t="s">
        <v>17</v>
      </c>
      <c r="F122" s="61" t="s">
        <v>20</v>
      </c>
      <c r="G122" s="62">
        <v>1</v>
      </c>
      <c r="H122" s="63">
        <f>16.89/0.08*0.3</f>
        <v>63.34</v>
      </c>
      <c r="I122" s="180"/>
      <c r="J122" s="181"/>
      <c r="K122" s="57">
        <f>I122+J122</f>
        <v>0</v>
      </c>
      <c r="L122" s="64">
        <f>I122*H122</f>
        <v>0</v>
      </c>
      <c r="M122" s="60">
        <f>J122*H122</f>
        <v>0</v>
      </c>
      <c r="N122" s="65">
        <f>L122+M122</f>
        <v>0</v>
      </c>
      <c r="O122" s="207" t="s">
        <v>82</v>
      </c>
    </row>
    <row r="123" spans="1:26" s="128" customFormat="1" ht="31.5" customHeight="1" x14ac:dyDescent="0.3">
      <c r="A123" s="5" t="s">
        <v>243</v>
      </c>
      <c r="B123" s="67" t="s">
        <v>129</v>
      </c>
      <c r="C123" s="124"/>
      <c r="D123" s="69" t="s">
        <v>184</v>
      </c>
      <c r="E123" s="89" t="s">
        <v>17</v>
      </c>
      <c r="F123" s="125" t="s">
        <v>19</v>
      </c>
      <c r="G123" s="127">
        <v>13</v>
      </c>
      <c r="H123" s="71">
        <f>ROUNDUP(H122*G123,0)</f>
        <v>824</v>
      </c>
      <c r="I123" s="185"/>
      <c r="J123" s="202"/>
      <c r="K123" s="73">
        <f t="shared" ref="K123:K125" si="86">I123+J123</f>
        <v>0</v>
      </c>
      <c r="L123" s="74">
        <f t="shared" ref="L123:L125" si="87">I123*H123</f>
        <v>0</v>
      </c>
      <c r="M123" s="75">
        <f t="shared" ref="M123:M125" si="88">J123*H123</f>
        <v>0</v>
      </c>
      <c r="N123" s="76">
        <f t="shared" ref="N123:N125" si="89">L123+M123</f>
        <v>0</v>
      </c>
      <c r="O123" s="210"/>
    </row>
    <row r="124" spans="1:26" s="131" customFormat="1" ht="17.25" customHeight="1" x14ac:dyDescent="0.3">
      <c r="A124" s="5" t="s">
        <v>244</v>
      </c>
      <c r="B124" s="67" t="s">
        <v>129</v>
      </c>
      <c r="C124" s="129"/>
      <c r="D124" s="78" t="s">
        <v>174</v>
      </c>
      <c r="E124" s="89" t="s">
        <v>17</v>
      </c>
      <c r="F124" s="71" t="s">
        <v>18</v>
      </c>
      <c r="G124" s="130">
        <v>0.02</v>
      </c>
      <c r="H124" s="71">
        <f>ROUNDUP(H122*G124,0)</f>
        <v>2</v>
      </c>
      <c r="I124" s="185"/>
      <c r="J124" s="202"/>
      <c r="K124" s="73">
        <f t="shared" si="86"/>
        <v>0</v>
      </c>
      <c r="L124" s="74">
        <f t="shared" si="87"/>
        <v>0</v>
      </c>
      <c r="M124" s="75">
        <f t="shared" si="88"/>
        <v>0</v>
      </c>
      <c r="N124" s="76">
        <f t="shared" si="89"/>
        <v>0</v>
      </c>
      <c r="O124" s="208"/>
    </row>
    <row r="125" spans="1:26" s="128" customFormat="1" ht="17.25" customHeight="1" x14ac:dyDescent="0.3">
      <c r="A125" s="5" t="s">
        <v>245</v>
      </c>
      <c r="B125" s="67" t="s">
        <v>129</v>
      </c>
      <c r="C125" s="96"/>
      <c r="D125" s="78" t="s">
        <v>772</v>
      </c>
      <c r="E125" s="89" t="s">
        <v>17</v>
      </c>
      <c r="F125" s="91" t="s">
        <v>20</v>
      </c>
      <c r="G125" s="70">
        <v>1.03</v>
      </c>
      <c r="H125" s="80">
        <f>ROUND((H122/2.95)*0.05*5*G125,0)</f>
        <v>6</v>
      </c>
      <c r="I125" s="185"/>
      <c r="J125" s="202"/>
      <c r="K125" s="73">
        <f t="shared" si="86"/>
        <v>0</v>
      </c>
      <c r="L125" s="74">
        <f t="shared" si="87"/>
        <v>0</v>
      </c>
      <c r="M125" s="75">
        <f t="shared" si="88"/>
        <v>0</v>
      </c>
      <c r="N125" s="76">
        <f t="shared" si="89"/>
        <v>0</v>
      </c>
      <c r="O125" s="210"/>
    </row>
    <row r="126" spans="1:26" s="128" customFormat="1" ht="28.2" customHeight="1" x14ac:dyDescent="0.3">
      <c r="A126" s="219" t="s">
        <v>130</v>
      </c>
      <c r="B126" s="57" t="s">
        <v>128</v>
      </c>
      <c r="C126" s="253" t="s">
        <v>770</v>
      </c>
      <c r="D126" s="84" t="s">
        <v>681</v>
      </c>
      <c r="E126" s="60" t="s">
        <v>17</v>
      </c>
      <c r="F126" s="61" t="s">
        <v>20</v>
      </c>
      <c r="G126" s="62">
        <v>1</v>
      </c>
      <c r="H126" s="63">
        <f>(16.89/0.08-H122)/2.95*0.19</f>
        <v>9.52</v>
      </c>
      <c r="I126" s="180"/>
      <c r="J126" s="181"/>
      <c r="K126" s="57">
        <f>I126+J126</f>
        <v>0</v>
      </c>
      <c r="L126" s="64">
        <f>I126*H126</f>
        <v>0</v>
      </c>
      <c r="M126" s="60">
        <f>J126*H126</f>
        <v>0</v>
      </c>
      <c r="N126" s="65">
        <f>L126+M126</f>
        <v>0</v>
      </c>
      <c r="O126" s="207" t="s">
        <v>82</v>
      </c>
    </row>
    <row r="127" spans="1:26" s="128" customFormat="1" ht="31.8" customHeight="1" x14ac:dyDescent="0.3">
      <c r="A127" s="5" t="s">
        <v>246</v>
      </c>
      <c r="B127" s="67" t="s">
        <v>129</v>
      </c>
      <c r="C127" s="124"/>
      <c r="D127" s="69" t="s">
        <v>184</v>
      </c>
      <c r="E127" s="89" t="s">
        <v>17</v>
      </c>
      <c r="F127" s="125" t="s">
        <v>19</v>
      </c>
      <c r="G127" s="127">
        <v>13</v>
      </c>
      <c r="H127" s="71">
        <f>ROUNDUP(H126*G127,0)</f>
        <v>124</v>
      </c>
      <c r="I127" s="185"/>
      <c r="J127" s="202"/>
      <c r="K127" s="73">
        <f t="shared" ref="K127:K128" si="90">I127+J127</f>
        <v>0</v>
      </c>
      <c r="L127" s="74">
        <f t="shared" ref="L127:L128" si="91">I127*H127</f>
        <v>0</v>
      </c>
      <c r="M127" s="75">
        <f t="shared" ref="M127:M128" si="92">J127*H127</f>
        <v>0</v>
      </c>
      <c r="N127" s="76">
        <f t="shared" ref="N127:N128" si="93">L127+M127</f>
        <v>0</v>
      </c>
      <c r="O127" s="218"/>
    </row>
    <row r="128" spans="1:26" s="128" customFormat="1" ht="17.25" customHeight="1" x14ac:dyDescent="0.3">
      <c r="A128" s="5" t="s">
        <v>247</v>
      </c>
      <c r="B128" s="67" t="s">
        <v>129</v>
      </c>
      <c r="C128" s="129"/>
      <c r="D128" s="78" t="s">
        <v>174</v>
      </c>
      <c r="E128" s="89" t="s">
        <v>17</v>
      </c>
      <c r="F128" s="71" t="s">
        <v>18</v>
      </c>
      <c r="G128" s="130">
        <v>0.02</v>
      </c>
      <c r="H128" s="71">
        <f>ROUNDUP(H126*G128,0)</f>
        <v>1</v>
      </c>
      <c r="I128" s="185"/>
      <c r="J128" s="202"/>
      <c r="K128" s="73">
        <f t="shared" si="90"/>
        <v>0</v>
      </c>
      <c r="L128" s="74">
        <f t="shared" si="91"/>
        <v>0</v>
      </c>
      <c r="M128" s="75">
        <f t="shared" si="92"/>
        <v>0</v>
      </c>
      <c r="N128" s="76">
        <f t="shared" si="93"/>
        <v>0</v>
      </c>
      <c r="O128" s="218"/>
    </row>
    <row r="129" spans="1:26" s="101" customFormat="1" ht="36.75" customHeight="1" x14ac:dyDescent="0.3">
      <c r="A129" s="219" t="s">
        <v>686</v>
      </c>
      <c r="B129" s="57" t="s">
        <v>128</v>
      </c>
      <c r="C129" s="253" t="s">
        <v>771</v>
      </c>
      <c r="D129" s="59" t="s">
        <v>676</v>
      </c>
      <c r="E129" s="97" t="s">
        <v>17</v>
      </c>
      <c r="F129" s="98" t="s">
        <v>19</v>
      </c>
      <c r="G129" s="62">
        <v>1</v>
      </c>
      <c r="H129" s="63">
        <v>50</v>
      </c>
      <c r="I129" s="180"/>
      <c r="J129" s="181"/>
      <c r="K129" s="57">
        <f>I129+J129</f>
        <v>0</v>
      </c>
      <c r="L129" s="64">
        <f>I129*H129</f>
        <v>0</v>
      </c>
      <c r="M129" s="60">
        <f>J129*H129</f>
        <v>0</v>
      </c>
      <c r="N129" s="65">
        <f>L129+M129</f>
        <v>0</v>
      </c>
      <c r="O129" s="207" t="s">
        <v>82</v>
      </c>
    </row>
    <row r="130" spans="1:26" s="107" customFormat="1" ht="20.25" customHeight="1" x14ac:dyDescent="0.3">
      <c r="A130" s="5" t="s">
        <v>687</v>
      </c>
      <c r="B130" s="67" t="s">
        <v>129</v>
      </c>
      <c r="C130" s="134"/>
      <c r="D130" s="136" t="s">
        <v>674</v>
      </c>
      <c r="E130" s="89" t="s">
        <v>17</v>
      </c>
      <c r="F130" s="125" t="s">
        <v>19</v>
      </c>
      <c r="G130" s="126">
        <v>1</v>
      </c>
      <c r="H130" s="127">
        <v>35</v>
      </c>
      <c r="I130" s="185"/>
      <c r="J130" s="202"/>
      <c r="K130" s="73">
        <f t="shared" ref="K130:K131" si="94">I130+J130</f>
        <v>0</v>
      </c>
      <c r="L130" s="74">
        <f t="shared" ref="L130:L131" si="95">I130*H130</f>
        <v>0</v>
      </c>
      <c r="M130" s="75">
        <f t="shared" ref="M130:M131" si="96">J130*H130</f>
        <v>0</v>
      </c>
      <c r="N130" s="76">
        <f t="shared" ref="N130:N131" si="97">L130+M130</f>
        <v>0</v>
      </c>
      <c r="O130" s="209"/>
    </row>
    <row r="131" spans="1:26" s="107" customFormat="1" ht="20.25" customHeight="1" x14ac:dyDescent="0.3">
      <c r="A131" s="5" t="s">
        <v>688</v>
      </c>
      <c r="B131" s="67" t="s">
        <v>129</v>
      </c>
      <c r="C131" s="134"/>
      <c r="D131" s="137" t="s">
        <v>675</v>
      </c>
      <c r="E131" s="89" t="s">
        <v>17</v>
      </c>
      <c r="F131" s="125" t="s">
        <v>19</v>
      </c>
      <c r="G131" s="126">
        <v>1</v>
      </c>
      <c r="H131" s="127">
        <v>15</v>
      </c>
      <c r="I131" s="185"/>
      <c r="J131" s="202"/>
      <c r="K131" s="73">
        <f t="shared" si="94"/>
        <v>0</v>
      </c>
      <c r="L131" s="74">
        <f t="shared" si="95"/>
        <v>0</v>
      </c>
      <c r="M131" s="75">
        <f t="shared" si="96"/>
        <v>0</v>
      </c>
      <c r="N131" s="76">
        <f t="shared" si="97"/>
        <v>0</v>
      </c>
      <c r="O131" s="209"/>
    </row>
    <row r="132" spans="1:26" s="56" customFormat="1" ht="31.5" customHeight="1" x14ac:dyDescent="0.3">
      <c r="A132" s="225" t="s">
        <v>132</v>
      </c>
      <c r="B132" s="116"/>
      <c r="C132" s="44" t="s">
        <v>122</v>
      </c>
      <c r="D132" s="45" t="s">
        <v>653</v>
      </c>
      <c r="E132" s="117"/>
      <c r="F132" s="117"/>
      <c r="G132" s="118"/>
      <c r="H132" s="116"/>
      <c r="I132" s="197"/>
      <c r="J132" s="198"/>
      <c r="K132" s="43"/>
      <c r="L132" s="119"/>
      <c r="M132" s="120"/>
      <c r="N132" s="55"/>
      <c r="O132" s="213"/>
      <c r="P132" s="121"/>
      <c r="Q132" s="121"/>
      <c r="R132" s="121"/>
      <c r="S132" s="121"/>
      <c r="T132" s="121"/>
      <c r="U132" s="121"/>
      <c r="V132" s="122"/>
      <c r="W132" s="122"/>
      <c r="X132" s="122"/>
      <c r="Y132" s="122"/>
      <c r="Z132" s="122"/>
    </row>
    <row r="133" spans="1:26" s="66" customFormat="1" ht="38.25" customHeight="1" x14ac:dyDescent="0.3">
      <c r="A133" s="219" t="s">
        <v>33</v>
      </c>
      <c r="B133" s="57" t="s">
        <v>128</v>
      </c>
      <c r="C133" s="123" t="s">
        <v>644</v>
      </c>
      <c r="D133" s="59" t="s">
        <v>649</v>
      </c>
      <c r="E133" s="60" t="s">
        <v>17</v>
      </c>
      <c r="F133" s="61" t="s">
        <v>18</v>
      </c>
      <c r="G133" s="62">
        <v>1</v>
      </c>
      <c r="H133" s="63">
        <v>25.07</v>
      </c>
      <c r="I133" s="180"/>
      <c r="J133" s="181"/>
      <c r="K133" s="57">
        <f>I133+J133</f>
        <v>0</v>
      </c>
      <c r="L133" s="64">
        <f>I133*H133</f>
        <v>0</v>
      </c>
      <c r="M133" s="60">
        <f>J133*H133</f>
        <v>0</v>
      </c>
      <c r="N133" s="65">
        <f>L133+M133</f>
        <v>0</v>
      </c>
      <c r="O133" s="207" t="s">
        <v>82</v>
      </c>
    </row>
    <row r="134" spans="1:26" s="77" customFormat="1" ht="29.25" customHeight="1" x14ac:dyDescent="0.3">
      <c r="A134" s="5" t="s">
        <v>248</v>
      </c>
      <c r="B134" s="67" t="s">
        <v>129</v>
      </c>
      <c r="C134" s="88"/>
      <c r="D134" s="69" t="s">
        <v>176</v>
      </c>
      <c r="E134" s="70" t="s">
        <v>17</v>
      </c>
      <c r="F134" s="71" t="s">
        <v>19</v>
      </c>
      <c r="G134" s="72">
        <v>65</v>
      </c>
      <c r="H134" s="71">
        <f>ROUND(H133*G134,0)</f>
        <v>1630</v>
      </c>
      <c r="I134" s="182"/>
      <c r="J134" s="183"/>
      <c r="K134" s="73">
        <f t="shared" ref="K134:K136" si="98">I134+J134</f>
        <v>0</v>
      </c>
      <c r="L134" s="74">
        <f t="shared" ref="L134:L136" si="99">I134*H134</f>
        <v>0</v>
      </c>
      <c r="M134" s="75">
        <f t="shared" ref="M134:M136" si="100">J134*H134</f>
        <v>0</v>
      </c>
      <c r="N134" s="76">
        <f t="shared" ref="N134:N136" si="101">L134+M134</f>
        <v>0</v>
      </c>
      <c r="O134" s="214"/>
    </row>
    <row r="135" spans="1:26" ht="18" customHeight="1" x14ac:dyDescent="0.3">
      <c r="A135" s="5" t="s">
        <v>249</v>
      </c>
      <c r="B135" s="67" t="s">
        <v>129</v>
      </c>
      <c r="C135" s="90"/>
      <c r="D135" s="78" t="s">
        <v>174</v>
      </c>
      <c r="E135" s="70" t="s">
        <v>17</v>
      </c>
      <c r="F135" s="91" t="s">
        <v>18</v>
      </c>
      <c r="G135" s="82">
        <v>0.22</v>
      </c>
      <c r="H135" s="71">
        <f>ROUNDUP(H133*G135,0)</f>
        <v>6</v>
      </c>
      <c r="I135" s="185"/>
      <c r="J135" s="186"/>
      <c r="K135" s="73">
        <f t="shared" si="98"/>
        <v>0</v>
      </c>
      <c r="L135" s="74">
        <f t="shared" si="99"/>
        <v>0</v>
      </c>
      <c r="M135" s="75">
        <f t="shared" si="100"/>
        <v>0</v>
      </c>
      <c r="N135" s="76">
        <f t="shared" si="101"/>
        <v>0</v>
      </c>
      <c r="O135" s="210"/>
    </row>
    <row r="136" spans="1:26" ht="18" customHeight="1" x14ac:dyDescent="0.3">
      <c r="A136" s="5" t="s">
        <v>250</v>
      </c>
      <c r="B136" s="67" t="s">
        <v>129</v>
      </c>
      <c r="C136" s="90"/>
      <c r="D136" s="78" t="s">
        <v>772</v>
      </c>
      <c r="E136" s="70" t="s">
        <v>17</v>
      </c>
      <c r="F136" s="91" t="s">
        <v>20</v>
      </c>
      <c r="G136" s="82">
        <v>1.03</v>
      </c>
      <c r="H136" s="80">
        <f>ROUND((H133/0.19/2.95)*0.15*5*G136,0)</f>
        <v>35</v>
      </c>
      <c r="I136" s="199"/>
      <c r="J136" s="186"/>
      <c r="K136" s="73">
        <f t="shared" si="98"/>
        <v>0</v>
      </c>
      <c r="L136" s="74">
        <f t="shared" si="99"/>
        <v>0</v>
      </c>
      <c r="M136" s="75">
        <f t="shared" si="100"/>
        <v>0</v>
      </c>
      <c r="N136" s="76">
        <f t="shared" si="101"/>
        <v>0</v>
      </c>
      <c r="O136" s="210"/>
    </row>
    <row r="137" spans="1:26" s="66" customFormat="1" ht="38.25" customHeight="1" x14ac:dyDescent="0.3">
      <c r="A137" s="219" t="s">
        <v>34</v>
      </c>
      <c r="B137" s="57" t="s">
        <v>128</v>
      </c>
      <c r="C137" s="58" t="s">
        <v>767</v>
      </c>
      <c r="D137" s="59" t="s">
        <v>673</v>
      </c>
      <c r="E137" s="60" t="s">
        <v>17</v>
      </c>
      <c r="F137" s="61" t="s">
        <v>18</v>
      </c>
      <c r="G137" s="62">
        <v>1</v>
      </c>
      <c r="H137" s="63">
        <v>43.18</v>
      </c>
      <c r="I137" s="180"/>
      <c r="J137" s="181"/>
      <c r="K137" s="57">
        <f>I137+J137</f>
        <v>0</v>
      </c>
      <c r="L137" s="64">
        <f>I137*H137</f>
        <v>0</v>
      </c>
      <c r="M137" s="60">
        <f>J137*H137</f>
        <v>0</v>
      </c>
      <c r="N137" s="65">
        <f>L137+M137</f>
        <v>0</v>
      </c>
      <c r="O137" s="207" t="s">
        <v>82</v>
      </c>
    </row>
    <row r="138" spans="1:26" s="107" customFormat="1" ht="28.5" customHeight="1" x14ac:dyDescent="0.3">
      <c r="A138" s="5" t="s">
        <v>251</v>
      </c>
      <c r="B138" s="67" t="s">
        <v>129</v>
      </c>
      <c r="C138" s="124"/>
      <c r="D138" s="69" t="s">
        <v>176</v>
      </c>
      <c r="E138" s="89" t="s">
        <v>17</v>
      </c>
      <c r="F138" s="125" t="s">
        <v>19</v>
      </c>
      <c r="G138" s="126">
        <v>65</v>
      </c>
      <c r="H138" s="71">
        <f>ROUND(H137*G138,0)</f>
        <v>2807</v>
      </c>
      <c r="I138" s="200"/>
      <c r="J138" s="201"/>
      <c r="K138" s="73">
        <f t="shared" ref="K138:K140" si="102">I138+J138</f>
        <v>0</v>
      </c>
      <c r="L138" s="74">
        <f t="shared" ref="L138:L140" si="103">I138*H138</f>
        <v>0</v>
      </c>
      <c r="M138" s="75">
        <f t="shared" ref="M138:M140" si="104">J138*H138</f>
        <v>0</v>
      </c>
      <c r="N138" s="76">
        <f t="shared" ref="N138:N140" si="105">L138+M138</f>
        <v>0</v>
      </c>
      <c r="O138" s="215"/>
    </row>
    <row r="139" spans="1:26" s="77" customFormat="1" ht="18" customHeight="1" x14ac:dyDescent="0.3">
      <c r="A139" s="5" t="s">
        <v>252</v>
      </c>
      <c r="B139" s="67" t="s">
        <v>129</v>
      </c>
      <c r="C139" s="88"/>
      <c r="D139" s="78" t="s">
        <v>174</v>
      </c>
      <c r="E139" s="89" t="s">
        <v>17</v>
      </c>
      <c r="F139" s="71" t="s">
        <v>18</v>
      </c>
      <c r="G139" s="72">
        <v>0.22</v>
      </c>
      <c r="H139" s="71">
        <f>ROUNDUP(H137*G139,0)</f>
        <v>10</v>
      </c>
      <c r="I139" s="182"/>
      <c r="J139" s="183"/>
      <c r="K139" s="73">
        <f t="shared" si="102"/>
        <v>0</v>
      </c>
      <c r="L139" s="74">
        <f t="shared" si="103"/>
        <v>0</v>
      </c>
      <c r="M139" s="75">
        <f t="shared" si="104"/>
        <v>0</v>
      </c>
      <c r="N139" s="76">
        <f t="shared" si="105"/>
        <v>0</v>
      </c>
      <c r="O139" s="214"/>
    </row>
    <row r="140" spans="1:26" s="77" customFormat="1" ht="18" customHeight="1" x14ac:dyDescent="0.3">
      <c r="A140" s="5" t="s">
        <v>253</v>
      </c>
      <c r="B140" s="67" t="s">
        <v>129</v>
      </c>
      <c r="C140" s="88"/>
      <c r="D140" s="78" t="s">
        <v>772</v>
      </c>
      <c r="E140" s="89" t="s">
        <v>17</v>
      </c>
      <c r="F140" s="91" t="s">
        <v>20</v>
      </c>
      <c r="G140" s="82">
        <v>1.03</v>
      </c>
      <c r="H140" s="80">
        <f>ROUND((H137/0.19/2.95)*0.15*5*G140,0)</f>
        <v>60</v>
      </c>
      <c r="I140" s="184"/>
      <c r="J140" s="183"/>
      <c r="K140" s="73">
        <f t="shared" si="102"/>
        <v>0</v>
      </c>
      <c r="L140" s="74">
        <f t="shared" si="103"/>
        <v>0</v>
      </c>
      <c r="M140" s="75">
        <f t="shared" si="104"/>
        <v>0</v>
      </c>
      <c r="N140" s="76">
        <f t="shared" si="105"/>
        <v>0</v>
      </c>
      <c r="O140" s="214"/>
    </row>
    <row r="141" spans="1:26" s="66" customFormat="1" ht="38.25" customHeight="1" x14ac:dyDescent="0.3">
      <c r="A141" s="219" t="s">
        <v>35</v>
      </c>
      <c r="B141" s="57" t="s">
        <v>128</v>
      </c>
      <c r="C141" s="253" t="s">
        <v>770</v>
      </c>
      <c r="D141" s="84" t="s">
        <v>646</v>
      </c>
      <c r="E141" s="60" t="s">
        <v>17</v>
      </c>
      <c r="F141" s="61" t="s">
        <v>20</v>
      </c>
      <c r="G141" s="62">
        <v>1</v>
      </c>
      <c r="H141" s="63">
        <f>16.71/0.08*0.3</f>
        <v>62.66</v>
      </c>
      <c r="I141" s="180"/>
      <c r="J141" s="181"/>
      <c r="K141" s="57">
        <f>I141+J141</f>
        <v>0</v>
      </c>
      <c r="L141" s="64">
        <f>I141*H141</f>
        <v>0</v>
      </c>
      <c r="M141" s="60">
        <f>J141*H141</f>
        <v>0</v>
      </c>
      <c r="N141" s="65">
        <f>L141+M141</f>
        <v>0</v>
      </c>
      <c r="O141" s="207" t="s">
        <v>82</v>
      </c>
    </row>
    <row r="142" spans="1:26" s="128" customFormat="1" ht="27.75" customHeight="1" x14ac:dyDescent="0.3">
      <c r="A142" s="5" t="s">
        <v>254</v>
      </c>
      <c r="B142" s="67" t="s">
        <v>129</v>
      </c>
      <c r="C142" s="124"/>
      <c r="D142" s="69" t="s">
        <v>184</v>
      </c>
      <c r="E142" s="89" t="s">
        <v>17</v>
      </c>
      <c r="F142" s="125" t="s">
        <v>19</v>
      </c>
      <c r="G142" s="127">
        <v>13</v>
      </c>
      <c r="H142" s="71">
        <f>ROUNDUP(H141*G142,0)</f>
        <v>815</v>
      </c>
      <c r="I142" s="185"/>
      <c r="J142" s="202"/>
      <c r="K142" s="73">
        <f t="shared" ref="K142:K144" si="106">I142+J142</f>
        <v>0</v>
      </c>
      <c r="L142" s="74">
        <f t="shared" ref="L142:L144" si="107">I142*H142</f>
        <v>0</v>
      </c>
      <c r="M142" s="75">
        <f t="shared" ref="M142:M144" si="108">J142*H142</f>
        <v>0</v>
      </c>
      <c r="N142" s="76">
        <f t="shared" ref="N142:N144" si="109">L142+M142</f>
        <v>0</v>
      </c>
      <c r="O142" s="210"/>
    </row>
    <row r="143" spans="1:26" s="131" customFormat="1" ht="17.25" customHeight="1" x14ac:dyDescent="0.3">
      <c r="A143" s="5" t="s">
        <v>255</v>
      </c>
      <c r="B143" s="67" t="s">
        <v>129</v>
      </c>
      <c r="C143" s="129"/>
      <c r="D143" s="78" t="s">
        <v>174</v>
      </c>
      <c r="E143" s="89" t="s">
        <v>17</v>
      </c>
      <c r="F143" s="71" t="s">
        <v>18</v>
      </c>
      <c r="G143" s="130">
        <v>0.02</v>
      </c>
      <c r="H143" s="71">
        <f>ROUNDUP(H141*G143,0)</f>
        <v>2</v>
      </c>
      <c r="I143" s="185"/>
      <c r="J143" s="202"/>
      <c r="K143" s="73">
        <f t="shared" si="106"/>
        <v>0</v>
      </c>
      <c r="L143" s="74">
        <f t="shared" si="107"/>
        <v>0</v>
      </c>
      <c r="M143" s="75">
        <f t="shared" si="108"/>
        <v>0</v>
      </c>
      <c r="N143" s="76">
        <f t="shared" si="109"/>
        <v>0</v>
      </c>
      <c r="O143" s="208"/>
    </row>
    <row r="144" spans="1:26" s="128" customFormat="1" ht="17.25" customHeight="1" x14ac:dyDescent="0.3">
      <c r="A144" s="5" t="s">
        <v>256</v>
      </c>
      <c r="B144" s="67" t="s">
        <v>129</v>
      </c>
      <c r="C144" s="96"/>
      <c r="D144" s="78" t="s">
        <v>772</v>
      </c>
      <c r="E144" s="89" t="s">
        <v>17</v>
      </c>
      <c r="F144" s="91" t="s">
        <v>20</v>
      </c>
      <c r="G144" s="70">
        <v>1.03</v>
      </c>
      <c r="H144" s="80">
        <f>ROUND((H141/2.95)*0.05*5*G144,0)</f>
        <v>5</v>
      </c>
      <c r="I144" s="185"/>
      <c r="J144" s="202"/>
      <c r="K144" s="73">
        <f t="shared" si="106"/>
        <v>0</v>
      </c>
      <c r="L144" s="74">
        <f t="shared" si="107"/>
        <v>0</v>
      </c>
      <c r="M144" s="75">
        <f t="shared" si="108"/>
        <v>0</v>
      </c>
      <c r="N144" s="76">
        <f t="shared" si="109"/>
        <v>0</v>
      </c>
      <c r="O144" s="210"/>
    </row>
    <row r="145" spans="1:26" s="128" customFormat="1" ht="33.6" customHeight="1" x14ac:dyDescent="0.3">
      <c r="A145" s="219" t="s">
        <v>36</v>
      </c>
      <c r="B145" s="57" t="s">
        <v>128</v>
      </c>
      <c r="C145" s="253" t="s">
        <v>770</v>
      </c>
      <c r="D145" s="84" t="s">
        <v>681</v>
      </c>
      <c r="E145" s="60" t="s">
        <v>17</v>
      </c>
      <c r="F145" s="61" t="s">
        <v>20</v>
      </c>
      <c r="G145" s="62">
        <v>1</v>
      </c>
      <c r="H145" s="63">
        <f>(16.71/0.08-H141)/2.95*0.19</f>
        <v>9.42</v>
      </c>
      <c r="I145" s="180"/>
      <c r="J145" s="181"/>
      <c r="K145" s="57">
        <f>I145+J145</f>
        <v>0</v>
      </c>
      <c r="L145" s="64">
        <f>I145*H145</f>
        <v>0</v>
      </c>
      <c r="M145" s="60">
        <f>J145*H145</f>
        <v>0</v>
      </c>
      <c r="N145" s="65">
        <f>L145+M145</f>
        <v>0</v>
      </c>
      <c r="O145" s="207" t="s">
        <v>82</v>
      </c>
    </row>
    <row r="146" spans="1:26" s="128" customFormat="1" ht="17.25" customHeight="1" x14ac:dyDescent="0.3">
      <c r="A146" s="5" t="s">
        <v>257</v>
      </c>
      <c r="B146" s="67" t="s">
        <v>129</v>
      </c>
      <c r="C146" s="124"/>
      <c r="D146" s="69" t="s">
        <v>184</v>
      </c>
      <c r="E146" s="89" t="s">
        <v>17</v>
      </c>
      <c r="F146" s="125" t="s">
        <v>19</v>
      </c>
      <c r="G146" s="127">
        <v>13</v>
      </c>
      <c r="H146" s="71">
        <f>ROUNDUP(H145*G146,0)</f>
        <v>123</v>
      </c>
      <c r="I146" s="185"/>
      <c r="J146" s="202"/>
      <c r="K146" s="73">
        <f t="shared" ref="K146:K147" si="110">I146+J146</f>
        <v>0</v>
      </c>
      <c r="L146" s="74">
        <f t="shared" ref="L146:L147" si="111">I146*H146</f>
        <v>0</v>
      </c>
      <c r="M146" s="75">
        <f t="shared" ref="M146:M147" si="112">J146*H146</f>
        <v>0</v>
      </c>
      <c r="N146" s="76">
        <f t="shared" ref="N146:N147" si="113">L146+M146</f>
        <v>0</v>
      </c>
      <c r="O146" s="218"/>
    </row>
    <row r="147" spans="1:26" s="128" customFormat="1" ht="17.25" customHeight="1" x14ac:dyDescent="0.3">
      <c r="A147" s="5" t="s">
        <v>258</v>
      </c>
      <c r="B147" s="67" t="s">
        <v>129</v>
      </c>
      <c r="C147" s="129"/>
      <c r="D147" s="78" t="s">
        <v>174</v>
      </c>
      <c r="E147" s="89" t="s">
        <v>17</v>
      </c>
      <c r="F147" s="71" t="s">
        <v>18</v>
      </c>
      <c r="G147" s="130">
        <v>0.02</v>
      </c>
      <c r="H147" s="71">
        <f>ROUNDUP(H145*G147,0)</f>
        <v>1</v>
      </c>
      <c r="I147" s="185"/>
      <c r="J147" s="202"/>
      <c r="K147" s="73">
        <f t="shared" si="110"/>
        <v>0</v>
      </c>
      <c r="L147" s="74">
        <f t="shared" si="111"/>
        <v>0</v>
      </c>
      <c r="M147" s="75">
        <f t="shared" si="112"/>
        <v>0</v>
      </c>
      <c r="N147" s="76">
        <f t="shared" si="113"/>
        <v>0</v>
      </c>
      <c r="O147" s="218"/>
    </row>
    <row r="148" spans="1:26" s="66" customFormat="1" ht="38.25" customHeight="1" x14ac:dyDescent="0.3">
      <c r="A148" s="219" t="s">
        <v>133</v>
      </c>
      <c r="B148" s="57" t="s">
        <v>128</v>
      </c>
      <c r="C148" s="58" t="s">
        <v>769</v>
      </c>
      <c r="D148" s="59" t="s">
        <v>210</v>
      </c>
      <c r="E148" s="60" t="s">
        <v>17</v>
      </c>
      <c r="F148" s="61" t="s">
        <v>20</v>
      </c>
      <c r="G148" s="62">
        <v>1</v>
      </c>
      <c r="H148" s="92">
        <f>6.25/0.12</f>
        <v>52.08</v>
      </c>
      <c r="I148" s="189"/>
      <c r="J148" s="190"/>
      <c r="K148" s="57">
        <f>I148+J148</f>
        <v>0</v>
      </c>
      <c r="L148" s="64">
        <f>I148*H148</f>
        <v>0</v>
      </c>
      <c r="M148" s="60">
        <f>J148*H148</f>
        <v>0</v>
      </c>
      <c r="N148" s="65">
        <f>L148+M148</f>
        <v>0</v>
      </c>
      <c r="O148" s="207" t="s">
        <v>82</v>
      </c>
    </row>
    <row r="149" spans="1:26" s="77" customFormat="1" ht="20.25" customHeight="1" x14ac:dyDescent="0.3">
      <c r="A149" s="5" t="s">
        <v>259</v>
      </c>
      <c r="B149" s="67" t="s">
        <v>129</v>
      </c>
      <c r="C149" s="88"/>
      <c r="D149" s="78" t="s">
        <v>211</v>
      </c>
      <c r="E149" s="89" t="s">
        <v>17</v>
      </c>
      <c r="F149" s="71" t="s">
        <v>19</v>
      </c>
      <c r="G149" s="93">
        <v>51</v>
      </c>
      <c r="H149" s="94">
        <f>ROUND(H148*G149,0)</f>
        <v>2656</v>
      </c>
      <c r="I149" s="185"/>
      <c r="J149" s="186"/>
      <c r="K149" s="73">
        <f t="shared" ref="K149:K151" si="114">I149+J149</f>
        <v>0</v>
      </c>
      <c r="L149" s="74">
        <f t="shared" ref="L149:L151" si="115">I149*H149</f>
        <v>0</v>
      </c>
      <c r="M149" s="75">
        <f t="shared" ref="M149:M151" si="116">J149*H149</f>
        <v>0</v>
      </c>
      <c r="N149" s="76">
        <f t="shared" ref="N149:N151" si="117">L149+M149</f>
        <v>0</v>
      </c>
      <c r="O149" s="208"/>
    </row>
    <row r="150" spans="1:26" s="95" customFormat="1" ht="20.25" customHeight="1" x14ac:dyDescent="0.3">
      <c r="A150" s="5" t="s">
        <v>260</v>
      </c>
      <c r="B150" s="67" t="s">
        <v>129</v>
      </c>
      <c r="C150" s="90"/>
      <c r="D150" s="78" t="s">
        <v>26</v>
      </c>
      <c r="E150" s="89" t="s">
        <v>17</v>
      </c>
      <c r="F150" s="91" t="s">
        <v>18</v>
      </c>
      <c r="G150" s="82">
        <v>0.02</v>
      </c>
      <c r="H150" s="71">
        <f>ROUNDUP(H148*G150,0)</f>
        <v>2</v>
      </c>
      <c r="I150" s="185"/>
      <c r="J150" s="186"/>
      <c r="K150" s="73">
        <f t="shared" si="114"/>
        <v>0</v>
      </c>
      <c r="L150" s="74">
        <f t="shared" si="115"/>
        <v>0</v>
      </c>
      <c r="M150" s="75">
        <f t="shared" si="116"/>
        <v>0</v>
      </c>
      <c r="N150" s="76">
        <f t="shared" si="117"/>
        <v>0</v>
      </c>
      <c r="O150" s="210"/>
    </row>
    <row r="151" spans="1:26" s="95" customFormat="1" ht="20.25" customHeight="1" x14ac:dyDescent="0.3">
      <c r="A151" s="5" t="s">
        <v>689</v>
      </c>
      <c r="B151" s="67" t="s">
        <v>129</v>
      </c>
      <c r="C151" s="96"/>
      <c r="D151" s="78" t="s">
        <v>772</v>
      </c>
      <c r="E151" s="89" t="s">
        <v>17</v>
      </c>
      <c r="F151" s="91" t="s">
        <v>20</v>
      </c>
      <c r="G151" s="82">
        <v>1.03</v>
      </c>
      <c r="H151" s="80">
        <f>ROUND((H148/2.95)*0.1*12*G151,0)</f>
        <v>22</v>
      </c>
      <c r="I151" s="185"/>
      <c r="J151" s="186"/>
      <c r="K151" s="73">
        <f t="shared" si="114"/>
        <v>0</v>
      </c>
      <c r="L151" s="74">
        <f t="shared" si="115"/>
        <v>0</v>
      </c>
      <c r="M151" s="75">
        <f t="shared" si="116"/>
        <v>0</v>
      </c>
      <c r="N151" s="76">
        <f t="shared" si="117"/>
        <v>0</v>
      </c>
      <c r="O151" s="209"/>
    </row>
    <row r="152" spans="1:26" s="101" customFormat="1" ht="38.25" customHeight="1" x14ac:dyDescent="0.3">
      <c r="A152" s="219" t="s">
        <v>690</v>
      </c>
      <c r="B152" s="57" t="s">
        <v>128</v>
      </c>
      <c r="C152" s="253" t="s">
        <v>771</v>
      </c>
      <c r="D152" s="59" t="s">
        <v>676</v>
      </c>
      <c r="E152" s="97" t="s">
        <v>17</v>
      </c>
      <c r="F152" s="98" t="s">
        <v>19</v>
      </c>
      <c r="G152" s="62">
        <v>1</v>
      </c>
      <c r="H152" s="63">
        <v>50</v>
      </c>
      <c r="I152" s="180"/>
      <c r="J152" s="181"/>
      <c r="K152" s="57">
        <f>I152+J152</f>
        <v>0</v>
      </c>
      <c r="L152" s="64">
        <f>I152*H152</f>
        <v>0</v>
      </c>
      <c r="M152" s="60">
        <f>J152*H152</f>
        <v>0</v>
      </c>
      <c r="N152" s="65">
        <f>L152+M152</f>
        <v>0</v>
      </c>
      <c r="O152" s="207" t="s">
        <v>82</v>
      </c>
    </row>
    <row r="153" spans="1:26" s="107" customFormat="1" ht="20.25" customHeight="1" x14ac:dyDescent="0.3">
      <c r="A153" s="5" t="s">
        <v>691</v>
      </c>
      <c r="B153" s="67" t="s">
        <v>129</v>
      </c>
      <c r="C153" s="134"/>
      <c r="D153" s="136" t="s">
        <v>677</v>
      </c>
      <c r="E153" s="89" t="s">
        <v>17</v>
      </c>
      <c r="F153" s="125" t="s">
        <v>19</v>
      </c>
      <c r="G153" s="126">
        <v>1</v>
      </c>
      <c r="H153" s="127">
        <v>34</v>
      </c>
      <c r="I153" s="185"/>
      <c r="J153" s="202"/>
      <c r="K153" s="73">
        <f t="shared" ref="K153:K154" si="118">I153+J153</f>
        <v>0</v>
      </c>
      <c r="L153" s="74">
        <f t="shared" ref="L153:L154" si="119">I153*H153</f>
        <v>0</v>
      </c>
      <c r="M153" s="75">
        <f t="shared" ref="M153:M154" si="120">J153*H153</f>
        <v>0</v>
      </c>
      <c r="N153" s="76">
        <f t="shared" ref="N153:N154" si="121">L153+M153</f>
        <v>0</v>
      </c>
      <c r="O153" s="209"/>
    </row>
    <row r="154" spans="1:26" s="107" customFormat="1" ht="20.25" customHeight="1" x14ac:dyDescent="0.3">
      <c r="A154" s="5" t="s">
        <v>692</v>
      </c>
      <c r="B154" s="67" t="s">
        <v>129</v>
      </c>
      <c r="C154" s="134"/>
      <c r="D154" s="137" t="s">
        <v>678</v>
      </c>
      <c r="E154" s="89" t="s">
        <v>17</v>
      </c>
      <c r="F154" s="125" t="s">
        <v>19</v>
      </c>
      <c r="G154" s="126">
        <v>1</v>
      </c>
      <c r="H154" s="127">
        <v>16</v>
      </c>
      <c r="I154" s="185"/>
      <c r="J154" s="202"/>
      <c r="K154" s="73">
        <f t="shared" si="118"/>
        <v>0</v>
      </c>
      <c r="L154" s="74">
        <f t="shared" si="119"/>
        <v>0</v>
      </c>
      <c r="M154" s="75">
        <f t="shared" si="120"/>
        <v>0</v>
      </c>
      <c r="N154" s="76">
        <f t="shared" si="121"/>
        <v>0</v>
      </c>
      <c r="O154" s="209"/>
    </row>
    <row r="155" spans="1:26" s="56" customFormat="1" ht="30" customHeight="1" x14ac:dyDescent="0.3">
      <c r="A155" s="225" t="s">
        <v>37</v>
      </c>
      <c r="B155" s="116"/>
      <c r="C155" s="133" t="s">
        <v>122</v>
      </c>
      <c r="D155" s="45" t="s">
        <v>654</v>
      </c>
      <c r="E155" s="117"/>
      <c r="F155" s="117"/>
      <c r="G155" s="118"/>
      <c r="H155" s="116"/>
      <c r="I155" s="197"/>
      <c r="J155" s="198"/>
      <c r="K155" s="43"/>
      <c r="L155" s="119"/>
      <c r="M155" s="120"/>
      <c r="N155" s="55"/>
      <c r="O155" s="213"/>
      <c r="P155" s="121"/>
      <c r="Q155" s="121"/>
      <c r="R155" s="121"/>
      <c r="S155" s="121"/>
      <c r="T155" s="121"/>
      <c r="U155" s="121"/>
      <c r="V155" s="122"/>
      <c r="W155" s="122"/>
      <c r="X155" s="122"/>
      <c r="Y155" s="122"/>
      <c r="Z155" s="122"/>
    </row>
    <row r="156" spans="1:26" s="66" customFormat="1" ht="36.75" customHeight="1" x14ac:dyDescent="0.3">
      <c r="A156" s="219" t="s">
        <v>38</v>
      </c>
      <c r="B156" s="57" t="s">
        <v>128</v>
      </c>
      <c r="C156" s="123" t="s">
        <v>644</v>
      </c>
      <c r="D156" s="59" t="s">
        <v>649</v>
      </c>
      <c r="E156" s="60" t="s">
        <v>17</v>
      </c>
      <c r="F156" s="61" t="s">
        <v>18</v>
      </c>
      <c r="G156" s="62">
        <v>1</v>
      </c>
      <c r="H156" s="63">
        <v>25.07</v>
      </c>
      <c r="I156" s="180"/>
      <c r="J156" s="181"/>
      <c r="K156" s="57">
        <f>I156+J156</f>
        <v>0</v>
      </c>
      <c r="L156" s="64">
        <f>I156*H156</f>
        <v>0</v>
      </c>
      <c r="M156" s="60">
        <f>J156*H156</f>
        <v>0</v>
      </c>
      <c r="N156" s="65">
        <f>L156+M156</f>
        <v>0</v>
      </c>
      <c r="O156" s="207" t="s">
        <v>82</v>
      </c>
    </row>
    <row r="157" spans="1:26" s="77" customFormat="1" ht="30.75" customHeight="1" x14ac:dyDescent="0.3">
      <c r="A157" s="5" t="s">
        <v>261</v>
      </c>
      <c r="B157" s="67" t="s">
        <v>129</v>
      </c>
      <c r="C157" s="88"/>
      <c r="D157" s="69" t="s">
        <v>176</v>
      </c>
      <c r="E157" s="70" t="s">
        <v>17</v>
      </c>
      <c r="F157" s="71" t="s">
        <v>19</v>
      </c>
      <c r="G157" s="72">
        <v>65</v>
      </c>
      <c r="H157" s="71">
        <f>ROUND(H156*G157,0)</f>
        <v>1630</v>
      </c>
      <c r="I157" s="182"/>
      <c r="J157" s="183"/>
      <c r="K157" s="73">
        <f t="shared" ref="K157:K159" si="122">I157+J157</f>
        <v>0</v>
      </c>
      <c r="L157" s="74">
        <f t="shared" ref="L157:L159" si="123">I157*H157</f>
        <v>0</v>
      </c>
      <c r="M157" s="75">
        <f t="shared" ref="M157:M159" si="124">J157*H157</f>
        <v>0</v>
      </c>
      <c r="N157" s="76">
        <f t="shared" ref="N157:N159" si="125">L157+M157</f>
        <v>0</v>
      </c>
      <c r="O157" s="214"/>
    </row>
    <row r="158" spans="1:26" ht="18" customHeight="1" x14ac:dyDescent="0.3">
      <c r="A158" s="5" t="s">
        <v>262</v>
      </c>
      <c r="B158" s="67" t="s">
        <v>129</v>
      </c>
      <c r="C158" s="90"/>
      <c r="D158" s="78" t="s">
        <v>174</v>
      </c>
      <c r="E158" s="70" t="s">
        <v>17</v>
      </c>
      <c r="F158" s="91" t="s">
        <v>18</v>
      </c>
      <c r="G158" s="82">
        <v>0.22</v>
      </c>
      <c r="H158" s="71">
        <f>ROUNDUP(H156*G158,0)</f>
        <v>6</v>
      </c>
      <c r="I158" s="185"/>
      <c r="J158" s="186"/>
      <c r="K158" s="73">
        <f t="shared" si="122"/>
        <v>0</v>
      </c>
      <c r="L158" s="74">
        <f t="shared" si="123"/>
        <v>0</v>
      </c>
      <c r="M158" s="75">
        <f t="shared" si="124"/>
        <v>0</v>
      </c>
      <c r="N158" s="76">
        <f t="shared" si="125"/>
        <v>0</v>
      </c>
      <c r="O158" s="210"/>
    </row>
    <row r="159" spans="1:26" ht="18" customHeight="1" x14ac:dyDescent="0.3">
      <c r="A159" s="5" t="s">
        <v>263</v>
      </c>
      <c r="B159" s="67" t="s">
        <v>129</v>
      </c>
      <c r="C159" s="90"/>
      <c r="D159" s="78" t="s">
        <v>772</v>
      </c>
      <c r="E159" s="70" t="s">
        <v>17</v>
      </c>
      <c r="F159" s="91" t="s">
        <v>20</v>
      </c>
      <c r="G159" s="82">
        <v>1.03</v>
      </c>
      <c r="H159" s="80">
        <f>ROUND((H156/0.19/2.95)*0.15*5*G159,0)</f>
        <v>35</v>
      </c>
      <c r="I159" s="199"/>
      <c r="J159" s="186"/>
      <c r="K159" s="73">
        <f t="shared" si="122"/>
        <v>0</v>
      </c>
      <c r="L159" s="74">
        <f t="shared" si="123"/>
        <v>0</v>
      </c>
      <c r="M159" s="75">
        <f t="shared" si="124"/>
        <v>0</v>
      </c>
      <c r="N159" s="76">
        <f t="shared" si="125"/>
        <v>0</v>
      </c>
      <c r="O159" s="210"/>
    </row>
    <row r="160" spans="1:26" s="66" customFormat="1" ht="36.75" customHeight="1" x14ac:dyDescent="0.3">
      <c r="A160" s="219" t="s">
        <v>39</v>
      </c>
      <c r="B160" s="57" t="s">
        <v>128</v>
      </c>
      <c r="C160" s="58" t="s">
        <v>767</v>
      </c>
      <c r="D160" s="59" t="s">
        <v>673</v>
      </c>
      <c r="E160" s="60" t="s">
        <v>17</v>
      </c>
      <c r="F160" s="61" t="s">
        <v>18</v>
      </c>
      <c r="G160" s="62">
        <v>1</v>
      </c>
      <c r="H160" s="63">
        <v>43.18</v>
      </c>
      <c r="I160" s="180"/>
      <c r="J160" s="181"/>
      <c r="K160" s="57">
        <f>I160+J160</f>
        <v>0</v>
      </c>
      <c r="L160" s="64">
        <f>I160*H160</f>
        <v>0</v>
      </c>
      <c r="M160" s="60">
        <f>J160*H160</f>
        <v>0</v>
      </c>
      <c r="N160" s="65">
        <f>L160+M160</f>
        <v>0</v>
      </c>
      <c r="O160" s="207" t="s">
        <v>82</v>
      </c>
    </row>
    <row r="161" spans="1:15" s="107" customFormat="1" ht="30.75" customHeight="1" x14ac:dyDescent="0.3">
      <c r="A161" s="5" t="s">
        <v>264</v>
      </c>
      <c r="B161" s="67" t="s">
        <v>129</v>
      </c>
      <c r="C161" s="124"/>
      <c r="D161" s="69" t="s">
        <v>176</v>
      </c>
      <c r="E161" s="89" t="s">
        <v>17</v>
      </c>
      <c r="F161" s="125" t="s">
        <v>19</v>
      </c>
      <c r="G161" s="126">
        <v>65</v>
      </c>
      <c r="H161" s="71">
        <f>ROUND(H160*G161,0)</f>
        <v>2807</v>
      </c>
      <c r="I161" s="200"/>
      <c r="J161" s="201"/>
      <c r="K161" s="73">
        <f t="shared" ref="K161:K163" si="126">I161+J161</f>
        <v>0</v>
      </c>
      <c r="L161" s="74">
        <f t="shared" ref="L161:L163" si="127">I161*H161</f>
        <v>0</v>
      </c>
      <c r="M161" s="75">
        <f t="shared" ref="M161:M163" si="128">J161*H161</f>
        <v>0</v>
      </c>
      <c r="N161" s="76">
        <f t="shared" ref="N161:N163" si="129">L161+M161</f>
        <v>0</v>
      </c>
      <c r="O161" s="215"/>
    </row>
    <row r="162" spans="1:15" s="77" customFormat="1" ht="16.5" customHeight="1" x14ac:dyDescent="0.3">
      <c r="A162" s="5" t="s">
        <v>265</v>
      </c>
      <c r="B162" s="67" t="s">
        <v>129</v>
      </c>
      <c r="C162" s="88"/>
      <c r="D162" s="78" t="s">
        <v>174</v>
      </c>
      <c r="E162" s="89" t="s">
        <v>17</v>
      </c>
      <c r="F162" s="71" t="s">
        <v>18</v>
      </c>
      <c r="G162" s="72">
        <v>0.22</v>
      </c>
      <c r="H162" s="71">
        <f>ROUNDUP(H160*G162,0)</f>
        <v>10</v>
      </c>
      <c r="I162" s="182"/>
      <c r="J162" s="183"/>
      <c r="K162" s="73">
        <f t="shared" si="126"/>
        <v>0</v>
      </c>
      <c r="L162" s="74">
        <f t="shared" si="127"/>
        <v>0</v>
      </c>
      <c r="M162" s="75">
        <f t="shared" si="128"/>
        <v>0</v>
      </c>
      <c r="N162" s="76">
        <f t="shared" si="129"/>
        <v>0</v>
      </c>
      <c r="O162" s="214"/>
    </row>
    <row r="163" spans="1:15" s="77" customFormat="1" ht="16.5" customHeight="1" x14ac:dyDescent="0.3">
      <c r="A163" s="5" t="s">
        <v>266</v>
      </c>
      <c r="B163" s="67" t="s">
        <v>129</v>
      </c>
      <c r="C163" s="88"/>
      <c r="D163" s="78" t="s">
        <v>772</v>
      </c>
      <c r="E163" s="89" t="s">
        <v>17</v>
      </c>
      <c r="F163" s="91" t="s">
        <v>20</v>
      </c>
      <c r="G163" s="82">
        <v>1.03</v>
      </c>
      <c r="H163" s="80">
        <f>ROUND((H160/0.19/2.95)*0.15*5*G163,0)</f>
        <v>60</v>
      </c>
      <c r="I163" s="184"/>
      <c r="J163" s="183"/>
      <c r="K163" s="73">
        <f t="shared" si="126"/>
        <v>0</v>
      </c>
      <c r="L163" s="74">
        <f t="shared" si="127"/>
        <v>0</v>
      </c>
      <c r="M163" s="75">
        <f t="shared" si="128"/>
        <v>0</v>
      </c>
      <c r="N163" s="76">
        <f t="shared" si="129"/>
        <v>0</v>
      </c>
      <c r="O163" s="214"/>
    </row>
    <row r="164" spans="1:15" s="66" customFormat="1" ht="36.75" customHeight="1" x14ac:dyDescent="0.3">
      <c r="A164" s="219" t="s">
        <v>40</v>
      </c>
      <c r="B164" s="57" t="s">
        <v>128</v>
      </c>
      <c r="C164" s="253" t="s">
        <v>770</v>
      </c>
      <c r="D164" s="84" t="s">
        <v>646</v>
      </c>
      <c r="E164" s="60" t="s">
        <v>17</v>
      </c>
      <c r="F164" s="61" t="s">
        <v>20</v>
      </c>
      <c r="G164" s="62">
        <v>1</v>
      </c>
      <c r="H164" s="63">
        <f>16.71/0.08*0.3</f>
        <v>62.66</v>
      </c>
      <c r="I164" s="180"/>
      <c r="J164" s="181"/>
      <c r="K164" s="57">
        <f>I164+J164</f>
        <v>0</v>
      </c>
      <c r="L164" s="64">
        <f>I164*H164</f>
        <v>0</v>
      </c>
      <c r="M164" s="60">
        <f>J164*H164</f>
        <v>0</v>
      </c>
      <c r="N164" s="65">
        <f>L164+M164</f>
        <v>0</v>
      </c>
      <c r="O164" s="207" t="s">
        <v>82</v>
      </c>
    </row>
    <row r="165" spans="1:15" s="128" customFormat="1" ht="30.75" customHeight="1" x14ac:dyDescent="0.3">
      <c r="A165" s="5" t="s">
        <v>267</v>
      </c>
      <c r="B165" s="67" t="s">
        <v>129</v>
      </c>
      <c r="C165" s="124"/>
      <c r="D165" s="69" t="s">
        <v>184</v>
      </c>
      <c r="E165" s="89" t="s">
        <v>17</v>
      </c>
      <c r="F165" s="125" t="s">
        <v>19</v>
      </c>
      <c r="G165" s="127">
        <v>13</v>
      </c>
      <c r="H165" s="71">
        <f>ROUNDUP(H164*G165,0)</f>
        <v>815</v>
      </c>
      <c r="I165" s="185"/>
      <c r="J165" s="202"/>
      <c r="K165" s="73">
        <f t="shared" ref="K165:K167" si="130">I165+J165</f>
        <v>0</v>
      </c>
      <c r="L165" s="74">
        <f t="shared" ref="L165:L167" si="131">I165*H165</f>
        <v>0</v>
      </c>
      <c r="M165" s="75">
        <f t="shared" ref="M165:M167" si="132">J165*H165</f>
        <v>0</v>
      </c>
      <c r="N165" s="76">
        <f t="shared" ref="N165:N167" si="133">L165+M165</f>
        <v>0</v>
      </c>
      <c r="O165" s="210"/>
    </row>
    <row r="166" spans="1:15" s="131" customFormat="1" ht="17.25" customHeight="1" x14ac:dyDescent="0.3">
      <c r="A166" s="5" t="s">
        <v>268</v>
      </c>
      <c r="B166" s="67" t="s">
        <v>129</v>
      </c>
      <c r="C166" s="129"/>
      <c r="D166" s="78" t="s">
        <v>174</v>
      </c>
      <c r="E166" s="89" t="s">
        <v>17</v>
      </c>
      <c r="F166" s="71" t="s">
        <v>18</v>
      </c>
      <c r="G166" s="130">
        <v>0.02</v>
      </c>
      <c r="H166" s="71">
        <f>ROUNDUP(H164*G166,0)</f>
        <v>2</v>
      </c>
      <c r="I166" s="185"/>
      <c r="J166" s="202"/>
      <c r="K166" s="73">
        <f t="shared" si="130"/>
        <v>0</v>
      </c>
      <c r="L166" s="74">
        <f t="shared" si="131"/>
        <v>0</v>
      </c>
      <c r="M166" s="75">
        <f t="shared" si="132"/>
        <v>0</v>
      </c>
      <c r="N166" s="76">
        <f t="shared" si="133"/>
        <v>0</v>
      </c>
      <c r="O166" s="208"/>
    </row>
    <row r="167" spans="1:15" s="128" customFormat="1" ht="17.25" customHeight="1" x14ac:dyDescent="0.3">
      <c r="A167" s="5" t="s">
        <v>269</v>
      </c>
      <c r="B167" s="67" t="s">
        <v>129</v>
      </c>
      <c r="C167" s="96"/>
      <c r="D167" s="78" t="s">
        <v>772</v>
      </c>
      <c r="E167" s="89" t="s">
        <v>17</v>
      </c>
      <c r="F167" s="91" t="s">
        <v>20</v>
      </c>
      <c r="G167" s="70">
        <v>1.03</v>
      </c>
      <c r="H167" s="80">
        <f>ROUND((H164/2.95)*0.05*5*G167,0)</f>
        <v>5</v>
      </c>
      <c r="I167" s="185"/>
      <c r="J167" s="202"/>
      <c r="K167" s="73">
        <f t="shared" si="130"/>
        <v>0</v>
      </c>
      <c r="L167" s="74">
        <f t="shared" si="131"/>
        <v>0</v>
      </c>
      <c r="M167" s="75">
        <f t="shared" si="132"/>
        <v>0</v>
      </c>
      <c r="N167" s="76">
        <f t="shared" si="133"/>
        <v>0</v>
      </c>
      <c r="O167" s="210"/>
    </row>
    <row r="168" spans="1:15" s="128" customFormat="1" ht="37.200000000000003" customHeight="1" x14ac:dyDescent="0.3">
      <c r="A168" s="220" t="s">
        <v>41</v>
      </c>
      <c r="B168" s="57" t="s">
        <v>128</v>
      </c>
      <c r="C168" s="253" t="s">
        <v>770</v>
      </c>
      <c r="D168" s="84" t="s">
        <v>681</v>
      </c>
      <c r="E168" s="60" t="s">
        <v>17</v>
      </c>
      <c r="F168" s="61" t="s">
        <v>20</v>
      </c>
      <c r="G168" s="62">
        <v>1</v>
      </c>
      <c r="H168" s="63">
        <f>(16.71/0.08-H164)/2.95*0.19</f>
        <v>9.42</v>
      </c>
      <c r="I168" s="180"/>
      <c r="J168" s="181"/>
      <c r="K168" s="57">
        <f>I168+J168</f>
        <v>0</v>
      </c>
      <c r="L168" s="64">
        <f>I168*H168</f>
        <v>0</v>
      </c>
      <c r="M168" s="60">
        <f>J168*H168</f>
        <v>0</v>
      </c>
      <c r="N168" s="65">
        <f>L168+M168</f>
        <v>0</v>
      </c>
      <c r="O168" s="207" t="s">
        <v>82</v>
      </c>
    </row>
    <row r="169" spans="1:15" s="128" customFormat="1" ht="17.25" customHeight="1" x14ac:dyDescent="0.3">
      <c r="A169" s="221" t="s">
        <v>270</v>
      </c>
      <c r="B169" s="67" t="s">
        <v>129</v>
      </c>
      <c r="C169" s="124"/>
      <c r="D169" s="69" t="s">
        <v>184</v>
      </c>
      <c r="E169" s="89" t="s">
        <v>17</v>
      </c>
      <c r="F169" s="125" t="s">
        <v>19</v>
      </c>
      <c r="G169" s="127">
        <v>13</v>
      </c>
      <c r="H169" s="71">
        <f>ROUNDUP(H168*G169,0)</f>
        <v>123</v>
      </c>
      <c r="I169" s="185"/>
      <c r="J169" s="202"/>
      <c r="K169" s="73">
        <f t="shared" ref="K169:K170" si="134">I169+J169</f>
        <v>0</v>
      </c>
      <c r="L169" s="74">
        <f t="shared" ref="L169:L170" si="135">I169*H169</f>
        <v>0</v>
      </c>
      <c r="M169" s="75">
        <f t="shared" ref="M169:M170" si="136">J169*H169</f>
        <v>0</v>
      </c>
      <c r="N169" s="76">
        <f t="shared" ref="N169:N170" si="137">L169+M169</f>
        <v>0</v>
      </c>
      <c r="O169" s="218"/>
    </row>
    <row r="170" spans="1:15" s="128" customFormat="1" ht="17.25" customHeight="1" x14ac:dyDescent="0.3">
      <c r="A170" s="221" t="s">
        <v>271</v>
      </c>
      <c r="B170" s="67" t="s">
        <v>129</v>
      </c>
      <c r="C170" s="129"/>
      <c r="D170" s="78" t="s">
        <v>174</v>
      </c>
      <c r="E170" s="89" t="s">
        <v>17</v>
      </c>
      <c r="F170" s="71" t="s">
        <v>18</v>
      </c>
      <c r="G170" s="130">
        <v>0.02</v>
      </c>
      <c r="H170" s="71">
        <f>ROUNDUP(H168*G170,0)</f>
        <v>1</v>
      </c>
      <c r="I170" s="185"/>
      <c r="J170" s="202"/>
      <c r="K170" s="73">
        <f t="shared" si="134"/>
        <v>0</v>
      </c>
      <c r="L170" s="74">
        <f t="shared" si="135"/>
        <v>0</v>
      </c>
      <c r="M170" s="75">
        <f t="shared" si="136"/>
        <v>0</v>
      </c>
      <c r="N170" s="76">
        <f t="shared" si="137"/>
        <v>0</v>
      </c>
      <c r="O170" s="218"/>
    </row>
    <row r="171" spans="1:15" s="66" customFormat="1" ht="36.75" customHeight="1" x14ac:dyDescent="0.3">
      <c r="A171" s="220" t="s">
        <v>272</v>
      </c>
      <c r="B171" s="57" t="s">
        <v>128</v>
      </c>
      <c r="C171" s="58" t="s">
        <v>769</v>
      </c>
      <c r="D171" s="59" t="s">
        <v>210</v>
      </c>
      <c r="E171" s="60" t="s">
        <v>17</v>
      </c>
      <c r="F171" s="61" t="s">
        <v>20</v>
      </c>
      <c r="G171" s="62">
        <v>1</v>
      </c>
      <c r="H171" s="92">
        <f>4.26/0.12</f>
        <v>35.5</v>
      </c>
      <c r="I171" s="189"/>
      <c r="J171" s="190"/>
      <c r="K171" s="57">
        <f>I171+J171</f>
        <v>0</v>
      </c>
      <c r="L171" s="64">
        <f>I171*H171</f>
        <v>0</v>
      </c>
      <c r="M171" s="60">
        <f>J171*H171</f>
        <v>0</v>
      </c>
      <c r="N171" s="65">
        <f>L171+M171</f>
        <v>0</v>
      </c>
      <c r="O171" s="207" t="s">
        <v>82</v>
      </c>
    </row>
    <row r="172" spans="1:15" s="77" customFormat="1" ht="18.75" customHeight="1" x14ac:dyDescent="0.3">
      <c r="A172" s="221" t="s">
        <v>273</v>
      </c>
      <c r="B172" s="67" t="s">
        <v>129</v>
      </c>
      <c r="C172" s="88"/>
      <c r="D172" s="78" t="s">
        <v>211</v>
      </c>
      <c r="E172" s="89" t="s">
        <v>17</v>
      </c>
      <c r="F172" s="71" t="s">
        <v>19</v>
      </c>
      <c r="G172" s="93">
        <v>51</v>
      </c>
      <c r="H172" s="94">
        <f>ROUND(H171*G172,0)</f>
        <v>1811</v>
      </c>
      <c r="I172" s="185"/>
      <c r="J172" s="186"/>
      <c r="K172" s="73">
        <f t="shared" ref="K172:K174" si="138">I172+J172</f>
        <v>0</v>
      </c>
      <c r="L172" s="74">
        <f t="shared" ref="L172:L174" si="139">I172*H172</f>
        <v>0</v>
      </c>
      <c r="M172" s="75">
        <f t="shared" ref="M172:M174" si="140">J172*H172</f>
        <v>0</v>
      </c>
      <c r="N172" s="76">
        <f t="shared" ref="N172:N174" si="141">L172+M172</f>
        <v>0</v>
      </c>
      <c r="O172" s="208"/>
    </row>
    <row r="173" spans="1:15" s="95" customFormat="1" ht="18.75" customHeight="1" x14ac:dyDescent="0.3">
      <c r="A173" s="221" t="s">
        <v>274</v>
      </c>
      <c r="B173" s="67" t="s">
        <v>129</v>
      </c>
      <c r="C173" s="90"/>
      <c r="D173" s="78" t="s">
        <v>26</v>
      </c>
      <c r="E173" s="89" t="s">
        <v>17</v>
      </c>
      <c r="F173" s="91" t="s">
        <v>18</v>
      </c>
      <c r="G173" s="82">
        <v>0.02</v>
      </c>
      <c r="H173" s="71">
        <f>ROUNDUP(H171*G173,0)</f>
        <v>1</v>
      </c>
      <c r="I173" s="185"/>
      <c r="J173" s="186"/>
      <c r="K173" s="73">
        <f t="shared" si="138"/>
        <v>0</v>
      </c>
      <c r="L173" s="74">
        <f t="shared" si="139"/>
        <v>0</v>
      </c>
      <c r="M173" s="75">
        <f t="shared" si="140"/>
        <v>0</v>
      </c>
      <c r="N173" s="76">
        <f t="shared" si="141"/>
        <v>0</v>
      </c>
      <c r="O173" s="210"/>
    </row>
    <row r="174" spans="1:15" s="95" customFormat="1" ht="18.75" customHeight="1" x14ac:dyDescent="0.3">
      <c r="A174" s="221" t="s">
        <v>693</v>
      </c>
      <c r="B174" s="67" t="s">
        <v>129</v>
      </c>
      <c r="C174" s="96"/>
      <c r="D174" s="78" t="s">
        <v>772</v>
      </c>
      <c r="E174" s="89" t="s">
        <v>17</v>
      </c>
      <c r="F174" s="91" t="s">
        <v>20</v>
      </c>
      <c r="G174" s="82">
        <v>1.03</v>
      </c>
      <c r="H174" s="80">
        <f>ROUND((H171/2.95)*0.1*12*G174,0)</f>
        <v>15</v>
      </c>
      <c r="I174" s="185"/>
      <c r="J174" s="186"/>
      <c r="K174" s="73">
        <f t="shared" si="138"/>
        <v>0</v>
      </c>
      <c r="L174" s="74">
        <f t="shared" si="139"/>
        <v>0</v>
      </c>
      <c r="M174" s="75">
        <f t="shared" si="140"/>
        <v>0</v>
      </c>
      <c r="N174" s="76">
        <f t="shared" si="141"/>
        <v>0</v>
      </c>
      <c r="O174" s="209"/>
    </row>
    <row r="175" spans="1:15" s="101" customFormat="1" ht="36.75" customHeight="1" x14ac:dyDescent="0.3">
      <c r="A175" s="220" t="s">
        <v>694</v>
      </c>
      <c r="B175" s="57" t="s">
        <v>128</v>
      </c>
      <c r="C175" s="253" t="s">
        <v>771</v>
      </c>
      <c r="D175" s="59" t="s">
        <v>676</v>
      </c>
      <c r="E175" s="97" t="s">
        <v>17</v>
      </c>
      <c r="F175" s="98" t="s">
        <v>19</v>
      </c>
      <c r="G175" s="62">
        <v>1</v>
      </c>
      <c r="H175" s="63">
        <v>50</v>
      </c>
      <c r="I175" s="203"/>
      <c r="J175" s="204"/>
      <c r="K175" s="57">
        <f>I175+J175</f>
        <v>0</v>
      </c>
      <c r="L175" s="64">
        <f>I175*H175</f>
        <v>0</v>
      </c>
      <c r="M175" s="60">
        <f>J175*H175</f>
        <v>0</v>
      </c>
      <c r="N175" s="65">
        <f>L175+M175</f>
        <v>0</v>
      </c>
      <c r="O175" s="207" t="s">
        <v>82</v>
      </c>
    </row>
    <row r="176" spans="1:15" s="107" customFormat="1" ht="20.25" customHeight="1" x14ac:dyDescent="0.3">
      <c r="A176" s="221" t="s">
        <v>695</v>
      </c>
      <c r="B176" s="67" t="s">
        <v>129</v>
      </c>
      <c r="C176" s="134"/>
      <c r="D176" s="136" t="s">
        <v>677</v>
      </c>
      <c r="E176" s="89" t="s">
        <v>17</v>
      </c>
      <c r="F176" s="125" t="s">
        <v>19</v>
      </c>
      <c r="G176" s="126">
        <v>1</v>
      </c>
      <c r="H176" s="127">
        <v>34</v>
      </c>
      <c r="I176" s="185"/>
      <c r="J176" s="202"/>
      <c r="K176" s="73">
        <f t="shared" ref="K176:K177" si="142">I176+J176</f>
        <v>0</v>
      </c>
      <c r="L176" s="74">
        <f t="shared" ref="L176:L177" si="143">I176*H176</f>
        <v>0</v>
      </c>
      <c r="M176" s="75">
        <f t="shared" ref="M176:M177" si="144">J176*H176</f>
        <v>0</v>
      </c>
      <c r="N176" s="76">
        <f t="shared" ref="N176:N177" si="145">L176+M176</f>
        <v>0</v>
      </c>
      <c r="O176" s="209"/>
    </row>
    <row r="177" spans="1:26" s="107" customFormat="1" ht="20.25" customHeight="1" x14ac:dyDescent="0.3">
      <c r="A177" s="221" t="s">
        <v>696</v>
      </c>
      <c r="B177" s="67" t="s">
        <v>129</v>
      </c>
      <c r="C177" s="134"/>
      <c r="D177" s="137" t="s">
        <v>678</v>
      </c>
      <c r="E177" s="89" t="s">
        <v>17</v>
      </c>
      <c r="F177" s="125" t="s">
        <v>19</v>
      </c>
      <c r="G177" s="126">
        <v>1</v>
      </c>
      <c r="H177" s="127">
        <v>16</v>
      </c>
      <c r="I177" s="185"/>
      <c r="J177" s="202"/>
      <c r="K177" s="73">
        <f t="shared" si="142"/>
        <v>0</v>
      </c>
      <c r="L177" s="74">
        <f t="shared" si="143"/>
        <v>0</v>
      </c>
      <c r="M177" s="75">
        <f t="shared" si="144"/>
        <v>0</v>
      </c>
      <c r="N177" s="76">
        <f t="shared" si="145"/>
        <v>0</v>
      </c>
      <c r="O177" s="209"/>
    </row>
    <row r="178" spans="1:26" s="56" customFormat="1" ht="31.5" customHeight="1" x14ac:dyDescent="0.3">
      <c r="A178" s="225" t="s">
        <v>42</v>
      </c>
      <c r="B178" s="116"/>
      <c r="C178" s="133" t="s">
        <v>122</v>
      </c>
      <c r="D178" s="45" t="s">
        <v>655</v>
      </c>
      <c r="E178" s="117"/>
      <c r="F178" s="117"/>
      <c r="G178" s="118"/>
      <c r="H178" s="116"/>
      <c r="I178" s="197"/>
      <c r="J178" s="198"/>
      <c r="K178" s="43"/>
      <c r="L178" s="119"/>
      <c r="M178" s="120"/>
      <c r="N178" s="55"/>
      <c r="O178" s="213"/>
      <c r="P178" s="121"/>
      <c r="Q178" s="121"/>
      <c r="R178" s="121"/>
      <c r="S178" s="121"/>
      <c r="T178" s="121"/>
      <c r="U178" s="121"/>
      <c r="V178" s="122"/>
      <c r="W178" s="122"/>
      <c r="X178" s="122"/>
      <c r="Y178" s="122"/>
      <c r="Z178" s="122"/>
    </row>
    <row r="179" spans="1:26" s="66" customFormat="1" ht="36.75" customHeight="1" x14ac:dyDescent="0.3">
      <c r="A179" s="219" t="s">
        <v>43</v>
      </c>
      <c r="B179" s="57" t="s">
        <v>128</v>
      </c>
      <c r="C179" s="123" t="s">
        <v>644</v>
      </c>
      <c r="D179" s="59" t="s">
        <v>649</v>
      </c>
      <c r="E179" s="60" t="s">
        <v>17</v>
      </c>
      <c r="F179" s="61" t="s">
        <v>18</v>
      </c>
      <c r="G179" s="62">
        <v>1</v>
      </c>
      <c r="H179" s="63">
        <v>25.07</v>
      </c>
      <c r="I179" s="180"/>
      <c r="J179" s="181"/>
      <c r="K179" s="57">
        <f>I179+J179</f>
        <v>0</v>
      </c>
      <c r="L179" s="64">
        <f>I179*H179</f>
        <v>0</v>
      </c>
      <c r="M179" s="60">
        <f>J179*H179</f>
        <v>0</v>
      </c>
      <c r="N179" s="65">
        <f>L179+M179</f>
        <v>0</v>
      </c>
      <c r="O179" s="207" t="s">
        <v>82</v>
      </c>
    </row>
    <row r="180" spans="1:26" s="77" customFormat="1" ht="30.75" customHeight="1" x14ac:dyDescent="0.3">
      <c r="A180" s="5" t="s">
        <v>275</v>
      </c>
      <c r="B180" s="67" t="s">
        <v>129</v>
      </c>
      <c r="C180" s="88"/>
      <c r="D180" s="69" t="s">
        <v>176</v>
      </c>
      <c r="E180" s="70" t="s">
        <v>17</v>
      </c>
      <c r="F180" s="71" t="s">
        <v>19</v>
      </c>
      <c r="G180" s="72">
        <v>65</v>
      </c>
      <c r="H180" s="71">
        <f>ROUND(H179*G180,0)</f>
        <v>1630</v>
      </c>
      <c r="I180" s="182"/>
      <c r="J180" s="183"/>
      <c r="K180" s="73">
        <f t="shared" ref="K180:K182" si="146">I180+J180</f>
        <v>0</v>
      </c>
      <c r="L180" s="74">
        <f t="shared" ref="L180:L182" si="147">I180*H180</f>
        <v>0</v>
      </c>
      <c r="M180" s="75">
        <f t="shared" ref="M180:M182" si="148">J180*H180</f>
        <v>0</v>
      </c>
      <c r="N180" s="76">
        <f t="shared" ref="N180:N182" si="149">L180+M180</f>
        <v>0</v>
      </c>
      <c r="O180" s="214"/>
    </row>
    <row r="181" spans="1:26" ht="17.25" customHeight="1" x14ac:dyDescent="0.3">
      <c r="A181" s="5" t="s">
        <v>276</v>
      </c>
      <c r="B181" s="67" t="s">
        <v>129</v>
      </c>
      <c r="C181" s="90"/>
      <c r="D181" s="78" t="s">
        <v>174</v>
      </c>
      <c r="E181" s="70" t="s">
        <v>17</v>
      </c>
      <c r="F181" s="91" t="s">
        <v>18</v>
      </c>
      <c r="G181" s="82">
        <v>0.22</v>
      </c>
      <c r="H181" s="71">
        <f>ROUNDUP(H179*G181,0)</f>
        <v>6</v>
      </c>
      <c r="I181" s="185"/>
      <c r="J181" s="186"/>
      <c r="K181" s="73">
        <f t="shared" si="146"/>
        <v>0</v>
      </c>
      <c r="L181" s="74">
        <f t="shared" si="147"/>
        <v>0</v>
      </c>
      <c r="M181" s="75">
        <f t="shared" si="148"/>
        <v>0</v>
      </c>
      <c r="N181" s="76">
        <f t="shared" si="149"/>
        <v>0</v>
      </c>
      <c r="O181" s="210"/>
    </row>
    <row r="182" spans="1:26" ht="17.25" customHeight="1" x14ac:dyDescent="0.3">
      <c r="A182" s="5" t="s">
        <v>277</v>
      </c>
      <c r="B182" s="67" t="s">
        <v>129</v>
      </c>
      <c r="C182" s="90"/>
      <c r="D182" s="78" t="s">
        <v>772</v>
      </c>
      <c r="E182" s="70" t="s">
        <v>17</v>
      </c>
      <c r="F182" s="91" t="s">
        <v>20</v>
      </c>
      <c r="G182" s="82">
        <v>1.03</v>
      </c>
      <c r="H182" s="80">
        <f>ROUND((H179/0.19/2.95)*0.15*5*G182,0)</f>
        <v>35</v>
      </c>
      <c r="I182" s="199"/>
      <c r="J182" s="186"/>
      <c r="K182" s="73">
        <f t="shared" si="146"/>
        <v>0</v>
      </c>
      <c r="L182" s="74">
        <f t="shared" si="147"/>
        <v>0</v>
      </c>
      <c r="M182" s="75">
        <f t="shared" si="148"/>
        <v>0</v>
      </c>
      <c r="N182" s="76">
        <f t="shared" si="149"/>
        <v>0</v>
      </c>
      <c r="O182" s="210"/>
    </row>
    <row r="183" spans="1:26" s="66" customFormat="1" ht="36.75" customHeight="1" x14ac:dyDescent="0.3">
      <c r="A183" s="219" t="s">
        <v>44</v>
      </c>
      <c r="B183" s="57" t="s">
        <v>128</v>
      </c>
      <c r="C183" s="58" t="s">
        <v>767</v>
      </c>
      <c r="D183" s="59" t="s">
        <v>673</v>
      </c>
      <c r="E183" s="60" t="s">
        <v>17</v>
      </c>
      <c r="F183" s="61" t="s">
        <v>18</v>
      </c>
      <c r="G183" s="62">
        <v>1</v>
      </c>
      <c r="H183" s="63">
        <v>43.18</v>
      </c>
      <c r="I183" s="180"/>
      <c r="J183" s="181"/>
      <c r="K183" s="57">
        <f>I183+J183</f>
        <v>0</v>
      </c>
      <c r="L183" s="64">
        <f>I183*H183</f>
        <v>0</v>
      </c>
      <c r="M183" s="60">
        <f>J183*H183</f>
        <v>0</v>
      </c>
      <c r="N183" s="65">
        <f>L183+M183</f>
        <v>0</v>
      </c>
      <c r="O183" s="207" t="s">
        <v>82</v>
      </c>
    </row>
    <row r="184" spans="1:26" s="107" customFormat="1" ht="29.25" customHeight="1" x14ac:dyDescent="0.3">
      <c r="A184" s="5" t="s">
        <v>278</v>
      </c>
      <c r="B184" s="67" t="s">
        <v>129</v>
      </c>
      <c r="C184" s="124"/>
      <c r="D184" s="69" t="s">
        <v>176</v>
      </c>
      <c r="E184" s="89" t="s">
        <v>17</v>
      </c>
      <c r="F184" s="125" t="s">
        <v>19</v>
      </c>
      <c r="G184" s="126">
        <v>65</v>
      </c>
      <c r="H184" s="71">
        <f>ROUND(H183*G184,0)</f>
        <v>2807</v>
      </c>
      <c r="I184" s="200"/>
      <c r="J184" s="201"/>
      <c r="K184" s="73">
        <f t="shared" ref="K184:K186" si="150">I184+J184</f>
        <v>0</v>
      </c>
      <c r="L184" s="74">
        <f t="shared" ref="L184:L186" si="151">I184*H184</f>
        <v>0</v>
      </c>
      <c r="M184" s="75">
        <f t="shared" ref="M184:M186" si="152">J184*H184</f>
        <v>0</v>
      </c>
      <c r="N184" s="76">
        <f t="shared" ref="N184:N186" si="153">L184+M184</f>
        <v>0</v>
      </c>
      <c r="O184" s="215"/>
    </row>
    <row r="185" spans="1:26" s="77" customFormat="1" ht="16.5" customHeight="1" x14ac:dyDescent="0.3">
      <c r="A185" s="5" t="s">
        <v>279</v>
      </c>
      <c r="B185" s="67" t="s">
        <v>129</v>
      </c>
      <c r="C185" s="88"/>
      <c r="D185" s="78" t="s">
        <v>174</v>
      </c>
      <c r="E185" s="89" t="s">
        <v>17</v>
      </c>
      <c r="F185" s="71" t="s">
        <v>18</v>
      </c>
      <c r="G185" s="72">
        <v>0.22</v>
      </c>
      <c r="H185" s="71">
        <f>ROUNDUP(H183*G185,0)</f>
        <v>10</v>
      </c>
      <c r="I185" s="182"/>
      <c r="J185" s="183"/>
      <c r="K185" s="73">
        <f t="shared" si="150"/>
        <v>0</v>
      </c>
      <c r="L185" s="74">
        <f t="shared" si="151"/>
        <v>0</v>
      </c>
      <c r="M185" s="75">
        <f t="shared" si="152"/>
        <v>0</v>
      </c>
      <c r="N185" s="76">
        <f t="shared" si="153"/>
        <v>0</v>
      </c>
      <c r="O185" s="214"/>
    </row>
    <row r="186" spans="1:26" s="77" customFormat="1" ht="16.5" customHeight="1" x14ac:dyDescent="0.3">
      <c r="A186" s="5" t="s">
        <v>280</v>
      </c>
      <c r="B186" s="67" t="s">
        <v>129</v>
      </c>
      <c r="C186" s="88"/>
      <c r="D186" s="78" t="s">
        <v>772</v>
      </c>
      <c r="E186" s="89" t="s">
        <v>17</v>
      </c>
      <c r="F186" s="91" t="s">
        <v>20</v>
      </c>
      <c r="G186" s="82">
        <v>1.03</v>
      </c>
      <c r="H186" s="80">
        <f>ROUND((H183/0.19/2.95)*0.15*5*G186,0)</f>
        <v>60</v>
      </c>
      <c r="I186" s="184"/>
      <c r="J186" s="183"/>
      <c r="K186" s="73">
        <f t="shared" si="150"/>
        <v>0</v>
      </c>
      <c r="L186" s="74">
        <f t="shared" si="151"/>
        <v>0</v>
      </c>
      <c r="M186" s="75">
        <f t="shared" si="152"/>
        <v>0</v>
      </c>
      <c r="N186" s="76">
        <f t="shared" si="153"/>
        <v>0</v>
      </c>
      <c r="O186" s="214"/>
    </row>
    <row r="187" spans="1:26" s="66" customFormat="1" ht="36.75" customHeight="1" x14ac:dyDescent="0.3">
      <c r="A187" s="219" t="s">
        <v>45</v>
      </c>
      <c r="B187" s="57" t="s">
        <v>128</v>
      </c>
      <c r="C187" s="253" t="s">
        <v>770</v>
      </c>
      <c r="D187" s="84" t="s">
        <v>646</v>
      </c>
      <c r="E187" s="60" t="s">
        <v>17</v>
      </c>
      <c r="F187" s="61" t="s">
        <v>20</v>
      </c>
      <c r="G187" s="62">
        <v>1</v>
      </c>
      <c r="H187" s="63">
        <f>16.71/0.08*0.3</f>
        <v>62.66</v>
      </c>
      <c r="I187" s="180"/>
      <c r="J187" s="181"/>
      <c r="K187" s="57">
        <f>I187+J187</f>
        <v>0</v>
      </c>
      <c r="L187" s="64">
        <f>I187*H187</f>
        <v>0</v>
      </c>
      <c r="M187" s="60">
        <f>J187*H187</f>
        <v>0</v>
      </c>
      <c r="N187" s="65">
        <f>L187+M187</f>
        <v>0</v>
      </c>
      <c r="O187" s="207" t="s">
        <v>82</v>
      </c>
    </row>
    <row r="188" spans="1:26" s="128" customFormat="1" ht="30.75" customHeight="1" x14ac:dyDescent="0.3">
      <c r="A188" s="5" t="s">
        <v>281</v>
      </c>
      <c r="B188" s="67" t="s">
        <v>129</v>
      </c>
      <c r="C188" s="124"/>
      <c r="D188" s="69" t="s">
        <v>184</v>
      </c>
      <c r="E188" s="89" t="s">
        <v>17</v>
      </c>
      <c r="F188" s="125" t="s">
        <v>19</v>
      </c>
      <c r="G188" s="127">
        <v>13</v>
      </c>
      <c r="H188" s="71">
        <f>ROUNDUP(H187*G188,0)</f>
        <v>815</v>
      </c>
      <c r="I188" s="185"/>
      <c r="J188" s="202"/>
      <c r="K188" s="73">
        <f t="shared" ref="K188:K190" si="154">I188+J188</f>
        <v>0</v>
      </c>
      <c r="L188" s="74">
        <f t="shared" ref="L188:L190" si="155">I188*H188</f>
        <v>0</v>
      </c>
      <c r="M188" s="75">
        <f t="shared" ref="M188:M190" si="156">J188*H188</f>
        <v>0</v>
      </c>
      <c r="N188" s="76">
        <f t="shared" ref="N188:N190" si="157">L188+M188</f>
        <v>0</v>
      </c>
      <c r="O188" s="210"/>
    </row>
    <row r="189" spans="1:26" s="131" customFormat="1" ht="16.5" customHeight="1" x14ac:dyDescent="0.3">
      <c r="A189" s="5" t="s">
        <v>282</v>
      </c>
      <c r="B189" s="67" t="s">
        <v>129</v>
      </c>
      <c r="C189" s="129"/>
      <c r="D189" s="78" t="s">
        <v>174</v>
      </c>
      <c r="E189" s="89" t="s">
        <v>17</v>
      </c>
      <c r="F189" s="71" t="s">
        <v>18</v>
      </c>
      <c r="G189" s="130">
        <v>0.02</v>
      </c>
      <c r="H189" s="71">
        <f>ROUNDUP(H187*G189,0)</f>
        <v>2</v>
      </c>
      <c r="I189" s="185"/>
      <c r="J189" s="202"/>
      <c r="K189" s="73">
        <f t="shared" si="154"/>
        <v>0</v>
      </c>
      <c r="L189" s="74">
        <f t="shared" si="155"/>
        <v>0</v>
      </c>
      <c r="M189" s="75">
        <f t="shared" si="156"/>
        <v>0</v>
      </c>
      <c r="N189" s="76">
        <f t="shared" si="157"/>
        <v>0</v>
      </c>
      <c r="O189" s="208"/>
    </row>
    <row r="190" spans="1:26" s="128" customFormat="1" ht="16.5" customHeight="1" x14ac:dyDescent="0.3">
      <c r="A190" s="5" t="s">
        <v>283</v>
      </c>
      <c r="B190" s="67" t="s">
        <v>129</v>
      </c>
      <c r="C190" s="96"/>
      <c r="D190" s="78" t="s">
        <v>772</v>
      </c>
      <c r="E190" s="89" t="s">
        <v>17</v>
      </c>
      <c r="F190" s="91" t="s">
        <v>20</v>
      </c>
      <c r="G190" s="70">
        <v>1.03</v>
      </c>
      <c r="H190" s="80">
        <f>ROUND((H187/2.95)*0.05*5*G190,0)</f>
        <v>5</v>
      </c>
      <c r="I190" s="185"/>
      <c r="J190" s="202"/>
      <c r="K190" s="73">
        <f t="shared" si="154"/>
        <v>0</v>
      </c>
      <c r="L190" s="74">
        <f t="shared" si="155"/>
        <v>0</v>
      </c>
      <c r="M190" s="75">
        <f t="shared" si="156"/>
        <v>0</v>
      </c>
      <c r="N190" s="76">
        <f t="shared" si="157"/>
        <v>0</v>
      </c>
      <c r="O190" s="210"/>
    </row>
    <row r="191" spans="1:26" s="128" customFormat="1" ht="31.2" customHeight="1" x14ac:dyDescent="0.3">
      <c r="A191" s="220" t="s">
        <v>46</v>
      </c>
      <c r="B191" s="57" t="s">
        <v>128</v>
      </c>
      <c r="C191" s="253" t="s">
        <v>770</v>
      </c>
      <c r="D191" s="84" t="s">
        <v>681</v>
      </c>
      <c r="E191" s="60" t="s">
        <v>17</v>
      </c>
      <c r="F191" s="61" t="s">
        <v>20</v>
      </c>
      <c r="G191" s="62">
        <v>1</v>
      </c>
      <c r="H191" s="63">
        <f>(16.71/0.08-H187)/2.95*0.19</f>
        <v>9.42</v>
      </c>
      <c r="I191" s="180"/>
      <c r="J191" s="181"/>
      <c r="K191" s="57">
        <f>I191+J191</f>
        <v>0</v>
      </c>
      <c r="L191" s="64">
        <f>I191*H191</f>
        <v>0</v>
      </c>
      <c r="M191" s="60">
        <f>J191*H191</f>
        <v>0</v>
      </c>
      <c r="N191" s="65">
        <f>L191+M191</f>
        <v>0</v>
      </c>
      <c r="O191" s="207" t="s">
        <v>82</v>
      </c>
    </row>
    <row r="192" spans="1:26" s="128" customFormat="1" ht="16.5" customHeight="1" x14ac:dyDescent="0.3">
      <c r="A192" s="221" t="s">
        <v>284</v>
      </c>
      <c r="B192" s="67" t="s">
        <v>129</v>
      </c>
      <c r="C192" s="124"/>
      <c r="D192" s="69" t="s">
        <v>184</v>
      </c>
      <c r="E192" s="89" t="s">
        <v>17</v>
      </c>
      <c r="F192" s="125" t="s">
        <v>19</v>
      </c>
      <c r="G192" s="127">
        <v>13</v>
      </c>
      <c r="H192" s="71">
        <f>ROUNDUP(H191*G192,0)</f>
        <v>123</v>
      </c>
      <c r="I192" s="185"/>
      <c r="J192" s="202"/>
      <c r="K192" s="73">
        <f t="shared" ref="K192:K193" si="158">I192+J192</f>
        <v>0</v>
      </c>
      <c r="L192" s="74">
        <f t="shared" ref="L192:L193" si="159">I192*H192</f>
        <v>0</v>
      </c>
      <c r="M192" s="75">
        <f t="shared" ref="M192:M193" si="160">J192*H192</f>
        <v>0</v>
      </c>
      <c r="N192" s="76">
        <f t="shared" ref="N192:N193" si="161">L192+M192</f>
        <v>0</v>
      </c>
      <c r="O192" s="218"/>
    </row>
    <row r="193" spans="1:26" s="128" customFormat="1" ht="16.5" customHeight="1" x14ac:dyDescent="0.3">
      <c r="A193" s="221" t="s">
        <v>285</v>
      </c>
      <c r="B193" s="67" t="s">
        <v>129</v>
      </c>
      <c r="C193" s="129"/>
      <c r="D193" s="78" t="s">
        <v>174</v>
      </c>
      <c r="E193" s="89" t="s">
        <v>17</v>
      </c>
      <c r="F193" s="71" t="s">
        <v>18</v>
      </c>
      <c r="G193" s="130">
        <v>0.02</v>
      </c>
      <c r="H193" s="71">
        <f>ROUNDUP(H191*G193,0)</f>
        <v>1</v>
      </c>
      <c r="I193" s="185"/>
      <c r="J193" s="202"/>
      <c r="K193" s="73">
        <f t="shared" si="158"/>
        <v>0</v>
      </c>
      <c r="L193" s="74">
        <f t="shared" si="159"/>
        <v>0</v>
      </c>
      <c r="M193" s="75">
        <f t="shared" si="160"/>
        <v>0</v>
      </c>
      <c r="N193" s="76">
        <f t="shared" si="161"/>
        <v>0</v>
      </c>
      <c r="O193" s="218"/>
    </row>
    <row r="194" spans="1:26" s="66" customFormat="1" ht="36.75" customHeight="1" x14ac:dyDescent="0.3">
      <c r="A194" s="219" t="s">
        <v>286</v>
      </c>
      <c r="B194" s="57" t="s">
        <v>128</v>
      </c>
      <c r="C194" s="58" t="s">
        <v>769</v>
      </c>
      <c r="D194" s="59" t="s">
        <v>210</v>
      </c>
      <c r="E194" s="60" t="s">
        <v>17</v>
      </c>
      <c r="F194" s="61" t="s">
        <v>20</v>
      </c>
      <c r="G194" s="62">
        <v>1</v>
      </c>
      <c r="H194" s="92">
        <f>9.23/0.12</f>
        <v>76.92</v>
      </c>
      <c r="I194" s="189"/>
      <c r="J194" s="190"/>
      <c r="K194" s="57">
        <f>I194+J194</f>
        <v>0</v>
      </c>
      <c r="L194" s="64">
        <f>I194*H194</f>
        <v>0</v>
      </c>
      <c r="M194" s="60">
        <f>J194*H194</f>
        <v>0</v>
      </c>
      <c r="N194" s="65">
        <f>L194+M194</f>
        <v>0</v>
      </c>
      <c r="O194" s="207" t="s">
        <v>82</v>
      </c>
    </row>
    <row r="195" spans="1:26" s="77" customFormat="1" ht="18.75" customHeight="1" x14ac:dyDescent="0.3">
      <c r="A195" s="5" t="s">
        <v>287</v>
      </c>
      <c r="B195" s="67" t="s">
        <v>129</v>
      </c>
      <c r="C195" s="88"/>
      <c r="D195" s="78" t="s">
        <v>211</v>
      </c>
      <c r="E195" s="89" t="s">
        <v>17</v>
      </c>
      <c r="F195" s="71" t="s">
        <v>19</v>
      </c>
      <c r="G195" s="93">
        <v>51</v>
      </c>
      <c r="H195" s="94">
        <f>ROUND(H194*G195,0)</f>
        <v>3923</v>
      </c>
      <c r="I195" s="185"/>
      <c r="J195" s="186"/>
      <c r="K195" s="73">
        <f t="shared" ref="K195:K197" si="162">I195+J195</f>
        <v>0</v>
      </c>
      <c r="L195" s="74">
        <f t="shared" ref="L195:L197" si="163">I195*H195</f>
        <v>0</v>
      </c>
      <c r="M195" s="75">
        <f t="shared" ref="M195:M197" si="164">J195*H195</f>
        <v>0</v>
      </c>
      <c r="N195" s="76">
        <f t="shared" ref="N195:N197" si="165">L195+M195</f>
        <v>0</v>
      </c>
      <c r="O195" s="208"/>
    </row>
    <row r="196" spans="1:26" s="95" customFormat="1" ht="18.75" customHeight="1" x14ac:dyDescent="0.3">
      <c r="A196" s="5" t="s">
        <v>288</v>
      </c>
      <c r="B196" s="67" t="s">
        <v>129</v>
      </c>
      <c r="C196" s="90"/>
      <c r="D196" s="78" t="s">
        <v>26</v>
      </c>
      <c r="E196" s="89" t="s">
        <v>17</v>
      </c>
      <c r="F196" s="91" t="s">
        <v>18</v>
      </c>
      <c r="G196" s="82">
        <v>0.02</v>
      </c>
      <c r="H196" s="71">
        <f>ROUNDUP(H194*G196,0)</f>
        <v>2</v>
      </c>
      <c r="I196" s="185"/>
      <c r="J196" s="186"/>
      <c r="K196" s="73">
        <f t="shared" si="162"/>
        <v>0</v>
      </c>
      <c r="L196" s="74">
        <f t="shared" si="163"/>
        <v>0</v>
      </c>
      <c r="M196" s="75">
        <f t="shared" si="164"/>
        <v>0</v>
      </c>
      <c r="N196" s="76">
        <f t="shared" si="165"/>
        <v>0</v>
      </c>
      <c r="O196" s="210"/>
    </row>
    <row r="197" spans="1:26" s="95" customFormat="1" ht="18.75" customHeight="1" x14ac:dyDescent="0.3">
      <c r="A197" s="5" t="s">
        <v>697</v>
      </c>
      <c r="B197" s="67" t="s">
        <v>129</v>
      </c>
      <c r="C197" s="96"/>
      <c r="D197" s="78" t="s">
        <v>772</v>
      </c>
      <c r="E197" s="89" t="s">
        <v>17</v>
      </c>
      <c r="F197" s="91" t="s">
        <v>20</v>
      </c>
      <c r="G197" s="82">
        <v>1.03</v>
      </c>
      <c r="H197" s="80">
        <f>ROUND((H194/2.95)*0.1*12*G197,0)</f>
        <v>32</v>
      </c>
      <c r="I197" s="185"/>
      <c r="J197" s="186"/>
      <c r="K197" s="73">
        <f t="shared" si="162"/>
        <v>0</v>
      </c>
      <c r="L197" s="74">
        <f t="shared" si="163"/>
        <v>0</v>
      </c>
      <c r="M197" s="75">
        <f t="shared" si="164"/>
        <v>0</v>
      </c>
      <c r="N197" s="76">
        <f t="shared" si="165"/>
        <v>0</v>
      </c>
      <c r="O197" s="209"/>
    </row>
    <row r="198" spans="1:26" s="101" customFormat="1" ht="36.75" customHeight="1" x14ac:dyDescent="0.3">
      <c r="A198" s="219" t="s">
        <v>698</v>
      </c>
      <c r="B198" s="57" t="s">
        <v>128</v>
      </c>
      <c r="C198" s="253" t="s">
        <v>771</v>
      </c>
      <c r="D198" s="59" t="s">
        <v>676</v>
      </c>
      <c r="E198" s="97" t="s">
        <v>17</v>
      </c>
      <c r="F198" s="98" t="s">
        <v>19</v>
      </c>
      <c r="G198" s="62">
        <v>1</v>
      </c>
      <c r="H198" s="63">
        <v>50</v>
      </c>
      <c r="I198" s="203"/>
      <c r="J198" s="204"/>
      <c r="K198" s="57">
        <f>I198+J198</f>
        <v>0</v>
      </c>
      <c r="L198" s="64">
        <f>I198*H198</f>
        <v>0</v>
      </c>
      <c r="M198" s="60">
        <f>J198*H198</f>
        <v>0</v>
      </c>
      <c r="N198" s="65">
        <f>L198+M198</f>
        <v>0</v>
      </c>
      <c r="O198" s="207" t="s">
        <v>82</v>
      </c>
    </row>
    <row r="199" spans="1:26" s="107" customFormat="1" ht="20.25" customHeight="1" x14ac:dyDescent="0.3">
      <c r="A199" s="5" t="s">
        <v>699</v>
      </c>
      <c r="B199" s="67" t="s">
        <v>129</v>
      </c>
      <c r="C199" s="134"/>
      <c r="D199" s="136" t="s">
        <v>677</v>
      </c>
      <c r="E199" s="89" t="s">
        <v>17</v>
      </c>
      <c r="F199" s="125" t="s">
        <v>19</v>
      </c>
      <c r="G199" s="126">
        <v>1</v>
      </c>
      <c r="H199" s="127">
        <v>34</v>
      </c>
      <c r="I199" s="185"/>
      <c r="J199" s="202"/>
      <c r="K199" s="73">
        <f t="shared" ref="K199:K200" si="166">I199+J199</f>
        <v>0</v>
      </c>
      <c r="L199" s="74">
        <f t="shared" ref="L199:L200" si="167">I199*H199</f>
        <v>0</v>
      </c>
      <c r="M199" s="75">
        <f t="shared" ref="M199:M200" si="168">J199*H199</f>
        <v>0</v>
      </c>
      <c r="N199" s="76">
        <f t="shared" ref="N199:N200" si="169">L199+M199</f>
        <v>0</v>
      </c>
      <c r="O199" s="209"/>
    </row>
    <row r="200" spans="1:26" s="107" customFormat="1" ht="20.25" customHeight="1" x14ac:dyDescent="0.3">
      <c r="A200" s="5" t="s">
        <v>700</v>
      </c>
      <c r="B200" s="67" t="s">
        <v>129</v>
      </c>
      <c r="C200" s="134"/>
      <c r="D200" s="137" t="s">
        <v>678</v>
      </c>
      <c r="E200" s="89" t="s">
        <v>17</v>
      </c>
      <c r="F200" s="125" t="s">
        <v>19</v>
      </c>
      <c r="G200" s="126">
        <v>1</v>
      </c>
      <c r="H200" s="127">
        <v>16</v>
      </c>
      <c r="I200" s="185"/>
      <c r="J200" s="202"/>
      <c r="K200" s="73">
        <f t="shared" si="166"/>
        <v>0</v>
      </c>
      <c r="L200" s="74">
        <f t="shared" si="167"/>
        <v>0</v>
      </c>
      <c r="M200" s="75">
        <f t="shared" si="168"/>
        <v>0</v>
      </c>
      <c r="N200" s="76">
        <f t="shared" si="169"/>
        <v>0</v>
      </c>
      <c r="O200" s="209"/>
    </row>
    <row r="201" spans="1:26" s="56" customFormat="1" ht="27.75" customHeight="1" x14ac:dyDescent="0.3">
      <c r="A201" s="225" t="s">
        <v>47</v>
      </c>
      <c r="B201" s="116"/>
      <c r="C201" s="133" t="s">
        <v>122</v>
      </c>
      <c r="D201" s="45" t="s">
        <v>656</v>
      </c>
      <c r="E201" s="117"/>
      <c r="F201" s="117"/>
      <c r="G201" s="118"/>
      <c r="H201" s="116"/>
      <c r="I201" s="197"/>
      <c r="J201" s="198"/>
      <c r="K201" s="43"/>
      <c r="L201" s="119"/>
      <c r="M201" s="120"/>
      <c r="N201" s="55"/>
      <c r="O201" s="213"/>
      <c r="P201" s="121"/>
      <c r="Q201" s="121"/>
      <c r="R201" s="121"/>
      <c r="S201" s="121"/>
      <c r="T201" s="121"/>
      <c r="U201" s="121"/>
      <c r="V201" s="122"/>
      <c r="W201" s="122"/>
      <c r="X201" s="122"/>
      <c r="Y201" s="122"/>
      <c r="Z201" s="122"/>
    </row>
    <row r="202" spans="1:26" s="66" customFormat="1" ht="39.75" customHeight="1" x14ac:dyDescent="0.3">
      <c r="A202" s="219" t="s">
        <v>48</v>
      </c>
      <c r="B202" s="57" t="s">
        <v>128</v>
      </c>
      <c r="C202" s="123" t="s">
        <v>644</v>
      </c>
      <c r="D202" s="59" t="s">
        <v>649</v>
      </c>
      <c r="E202" s="60" t="s">
        <v>17</v>
      </c>
      <c r="F202" s="61" t="s">
        <v>18</v>
      </c>
      <c r="G202" s="62">
        <v>1</v>
      </c>
      <c r="H202" s="63">
        <v>25.07</v>
      </c>
      <c r="I202" s="180"/>
      <c r="J202" s="181"/>
      <c r="K202" s="57">
        <f>I202+J202</f>
        <v>0</v>
      </c>
      <c r="L202" s="64">
        <f>I202*H202</f>
        <v>0</v>
      </c>
      <c r="M202" s="60">
        <f>J202*H202</f>
        <v>0</v>
      </c>
      <c r="N202" s="65">
        <f>L202+M202</f>
        <v>0</v>
      </c>
      <c r="O202" s="207" t="s">
        <v>82</v>
      </c>
    </row>
    <row r="203" spans="1:26" s="77" customFormat="1" ht="30.75" customHeight="1" x14ac:dyDescent="0.3">
      <c r="A203" s="5" t="s">
        <v>289</v>
      </c>
      <c r="B203" s="67" t="s">
        <v>129</v>
      </c>
      <c r="C203" s="88"/>
      <c r="D203" s="69" t="s">
        <v>176</v>
      </c>
      <c r="E203" s="70" t="s">
        <v>17</v>
      </c>
      <c r="F203" s="71" t="s">
        <v>19</v>
      </c>
      <c r="G203" s="72">
        <v>65</v>
      </c>
      <c r="H203" s="71">
        <f>ROUND(H202*G203,0)</f>
        <v>1630</v>
      </c>
      <c r="I203" s="182"/>
      <c r="J203" s="183"/>
      <c r="K203" s="73">
        <f t="shared" ref="K203:K205" si="170">I203+J203</f>
        <v>0</v>
      </c>
      <c r="L203" s="74">
        <f t="shared" ref="L203:L205" si="171">I203*H203</f>
        <v>0</v>
      </c>
      <c r="M203" s="75">
        <f t="shared" ref="M203:M205" si="172">J203*H203</f>
        <v>0</v>
      </c>
      <c r="N203" s="76">
        <f t="shared" ref="N203:N205" si="173">L203+M203</f>
        <v>0</v>
      </c>
      <c r="O203" s="214"/>
    </row>
    <row r="204" spans="1:26" ht="17.25" customHeight="1" x14ac:dyDescent="0.3">
      <c r="A204" s="5" t="s">
        <v>290</v>
      </c>
      <c r="B204" s="67" t="s">
        <v>129</v>
      </c>
      <c r="C204" s="90"/>
      <c r="D204" s="78" t="s">
        <v>174</v>
      </c>
      <c r="E204" s="70" t="s">
        <v>17</v>
      </c>
      <c r="F204" s="91" t="s">
        <v>18</v>
      </c>
      <c r="G204" s="82">
        <v>0.22</v>
      </c>
      <c r="H204" s="71">
        <f>ROUNDUP(H202*G204,0)</f>
        <v>6</v>
      </c>
      <c r="I204" s="185"/>
      <c r="J204" s="186"/>
      <c r="K204" s="73">
        <f t="shared" si="170"/>
        <v>0</v>
      </c>
      <c r="L204" s="74">
        <f t="shared" si="171"/>
        <v>0</v>
      </c>
      <c r="M204" s="75">
        <f t="shared" si="172"/>
        <v>0</v>
      </c>
      <c r="N204" s="76">
        <f t="shared" si="173"/>
        <v>0</v>
      </c>
      <c r="O204" s="210"/>
    </row>
    <row r="205" spans="1:26" ht="17.25" customHeight="1" x14ac:dyDescent="0.3">
      <c r="A205" s="5" t="s">
        <v>291</v>
      </c>
      <c r="B205" s="67" t="s">
        <v>129</v>
      </c>
      <c r="C205" s="90"/>
      <c r="D205" s="78" t="s">
        <v>772</v>
      </c>
      <c r="E205" s="70" t="s">
        <v>17</v>
      </c>
      <c r="F205" s="91" t="s">
        <v>20</v>
      </c>
      <c r="G205" s="82">
        <v>1.03</v>
      </c>
      <c r="H205" s="80">
        <f>ROUND((H202/0.19/2.95)*0.15*5*G205,0)</f>
        <v>35</v>
      </c>
      <c r="I205" s="199"/>
      <c r="J205" s="186"/>
      <c r="K205" s="73">
        <f t="shared" si="170"/>
        <v>0</v>
      </c>
      <c r="L205" s="74">
        <f t="shared" si="171"/>
        <v>0</v>
      </c>
      <c r="M205" s="75">
        <f t="shared" si="172"/>
        <v>0</v>
      </c>
      <c r="N205" s="76">
        <f t="shared" si="173"/>
        <v>0</v>
      </c>
      <c r="O205" s="210"/>
    </row>
    <row r="206" spans="1:26" s="66" customFormat="1" ht="39.75" customHeight="1" x14ac:dyDescent="0.3">
      <c r="A206" s="219" t="s">
        <v>49</v>
      </c>
      <c r="B206" s="57" t="s">
        <v>128</v>
      </c>
      <c r="C206" s="58" t="s">
        <v>767</v>
      </c>
      <c r="D206" s="59" t="s">
        <v>673</v>
      </c>
      <c r="E206" s="60" t="s">
        <v>17</v>
      </c>
      <c r="F206" s="61" t="s">
        <v>18</v>
      </c>
      <c r="G206" s="62">
        <v>1</v>
      </c>
      <c r="H206" s="63">
        <v>43.18</v>
      </c>
      <c r="I206" s="180"/>
      <c r="J206" s="181"/>
      <c r="K206" s="57">
        <f>I206+J206</f>
        <v>0</v>
      </c>
      <c r="L206" s="64">
        <f>I206*H206</f>
        <v>0</v>
      </c>
      <c r="M206" s="60">
        <f>J206*H206</f>
        <v>0</v>
      </c>
      <c r="N206" s="65">
        <f>L206+M206</f>
        <v>0</v>
      </c>
      <c r="O206" s="207" t="s">
        <v>82</v>
      </c>
    </row>
    <row r="207" spans="1:26" s="107" customFormat="1" ht="29.25" customHeight="1" x14ac:dyDescent="0.3">
      <c r="A207" s="5" t="s">
        <v>292</v>
      </c>
      <c r="B207" s="67" t="s">
        <v>129</v>
      </c>
      <c r="C207" s="124"/>
      <c r="D207" s="69" t="s">
        <v>176</v>
      </c>
      <c r="E207" s="89" t="s">
        <v>17</v>
      </c>
      <c r="F207" s="125" t="s">
        <v>19</v>
      </c>
      <c r="G207" s="126">
        <v>65</v>
      </c>
      <c r="H207" s="71">
        <f>ROUND(H206*G207,0)</f>
        <v>2807</v>
      </c>
      <c r="I207" s="200"/>
      <c r="J207" s="201"/>
      <c r="K207" s="73">
        <f t="shared" ref="K207:K209" si="174">I207+J207</f>
        <v>0</v>
      </c>
      <c r="L207" s="74">
        <f t="shared" ref="L207:L209" si="175">I207*H207</f>
        <v>0</v>
      </c>
      <c r="M207" s="75">
        <f t="shared" ref="M207:M209" si="176">J207*H207</f>
        <v>0</v>
      </c>
      <c r="N207" s="76">
        <f t="shared" ref="N207:N209" si="177">L207+M207</f>
        <v>0</v>
      </c>
      <c r="O207" s="215"/>
    </row>
    <row r="208" spans="1:26" s="77" customFormat="1" ht="16.5" customHeight="1" x14ac:dyDescent="0.3">
      <c r="A208" s="5" t="s">
        <v>293</v>
      </c>
      <c r="B208" s="67" t="s">
        <v>129</v>
      </c>
      <c r="C208" s="88"/>
      <c r="D208" s="78" t="s">
        <v>174</v>
      </c>
      <c r="E208" s="89" t="s">
        <v>17</v>
      </c>
      <c r="F208" s="71" t="s">
        <v>18</v>
      </c>
      <c r="G208" s="72">
        <v>0.22</v>
      </c>
      <c r="H208" s="71">
        <f>ROUNDUP(H206*G208,0)</f>
        <v>10</v>
      </c>
      <c r="I208" s="182"/>
      <c r="J208" s="183"/>
      <c r="K208" s="73">
        <f t="shared" si="174"/>
        <v>0</v>
      </c>
      <c r="L208" s="74">
        <f t="shared" si="175"/>
        <v>0</v>
      </c>
      <c r="M208" s="75">
        <f t="shared" si="176"/>
        <v>0</v>
      </c>
      <c r="N208" s="76">
        <f t="shared" si="177"/>
        <v>0</v>
      </c>
      <c r="O208" s="214"/>
    </row>
    <row r="209" spans="1:26" s="77" customFormat="1" ht="16.5" customHeight="1" x14ac:dyDescent="0.3">
      <c r="A209" s="5" t="s">
        <v>294</v>
      </c>
      <c r="B209" s="67" t="s">
        <v>129</v>
      </c>
      <c r="C209" s="88"/>
      <c r="D209" s="78" t="s">
        <v>772</v>
      </c>
      <c r="E209" s="89" t="s">
        <v>17</v>
      </c>
      <c r="F209" s="91" t="s">
        <v>20</v>
      </c>
      <c r="G209" s="82">
        <v>1.03</v>
      </c>
      <c r="H209" s="80">
        <f>ROUND((H206/0.19/2.95)*0.15*5*G209,0)</f>
        <v>60</v>
      </c>
      <c r="I209" s="184"/>
      <c r="J209" s="183"/>
      <c r="K209" s="73">
        <f t="shared" si="174"/>
        <v>0</v>
      </c>
      <c r="L209" s="74">
        <f t="shared" si="175"/>
        <v>0</v>
      </c>
      <c r="M209" s="75">
        <f t="shared" si="176"/>
        <v>0</v>
      </c>
      <c r="N209" s="76">
        <f t="shared" si="177"/>
        <v>0</v>
      </c>
      <c r="O209" s="214"/>
    </row>
    <row r="210" spans="1:26" s="66" customFormat="1" ht="39.75" customHeight="1" x14ac:dyDescent="0.3">
      <c r="A210" s="219" t="s">
        <v>50</v>
      </c>
      <c r="B210" s="57" t="s">
        <v>128</v>
      </c>
      <c r="C210" s="253" t="s">
        <v>770</v>
      </c>
      <c r="D210" s="84" t="s">
        <v>646</v>
      </c>
      <c r="E210" s="60" t="s">
        <v>17</v>
      </c>
      <c r="F210" s="61" t="s">
        <v>20</v>
      </c>
      <c r="G210" s="62">
        <v>1</v>
      </c>
      <c r="H210" s="63">
        <f>16.71/0.08*0.3</f>
        <v>62.66</v>
      </c>
      <c r="I210" s="180"/>
      <c r="J210" s="181"/>
      <c r="K210" s="57">
        <f>I210+J210</f>
        <v>0</v>
      </c>
      <c r="L210" s="64">
        <f>I210*H210</f>
        <v>0</v>
      </c>
      <c r="M210" s="60">
        <f>J210*H210</f>
        <v>0</v>
      </c>
      <c r="N210" s="65">
        <f>L210+M210</f>
        <v>0</v>
      </c>
      <c r="O210" s="207" t="s">
        <v>82</v>
      </c>
    </row>
    <row r="211" spans="1:26" s="128" customFormat="1" ht="30.75" customHeight="1" x14ac:dyDescent="0.3">
      <c r="A211" s="5" t="s">
        <v>295</v>
      </c>
      <c r="B211" s="67" t="s">
        <v>129</v>
      </c>
      <c r="C211" s="124"/>
      <c r="D211" s="69" t="s">
        <v>184</v>
      </c>
      <c r="E211" s="89" t="s">
        <v>17</v>
      </c>
      <c r="F211" s="125" t="s">
        <v>19</v>
      </c>
      <c r="G211" s="127">
        <v>13</v>
      </c>
      <c r="H211" s="71">
        <f>ROUNDUP(H210*G211,0)</f>
        <v>815</v>
      </c>
      <c r="I211" s="185"/>
      <c r="J211" s="202"/>
      <c r="K211" s="73">
        <f t="shared" ref="K211:K213" si="178">I211+J211</f>
        <v>0</v>
      </c>
      <c r="L211" s="74">
        <f t="shared" ref="L211:L213" si="179">I211*H211</f>
        <v>0</v>
      </c>
      <c r="M211" s="75">
        <f t="shared" ref="M211:M213" si="180">J211*H211</f>
        <v>0</v>
      </c>
      <c r="N211" s="76">
        <f t="shared" ref="N211:N213" si="181">L211+M211</f>
        <v>0</v>
      </c>
      <c r="O211" s="210"/>
    </row>
    <row r="212" spans="1:26" s="131" customFormat="1" ht="16.5" customHeight="1" x14ac:dyDescent="0.3">
      <c r="A212" s="5" t="s">
        <v>296</v>
      </c>
      <c r="B212" s="67" t="s">
        <v>129</v>
      </c>
      <c r="C212" s="129"/>
      <c r="D212" s="78" t="s">
        <v>174</v>
      </c>
      <c r="E212" s="89" t="s">
        <v>17</v>
      </c>
      <c r="F212" s="71" t="s">
        <v>18</v>
      </c>
      <c r="G212" s="130">
        <v>0.02</v>
      </c>
      <c r="H212" s="71">
        <f>ROUNDUP(H210*G212,0)</f>
        <v>2</v>
      </c>
      <c r="I212" s="185"/>
      <c r="J212" s="202"/>
      <c r="K212" s="73">
        <f t="shared" si="178"/>
        <v>0</v>
      </c>
      <c r="L212" s="74">
        <f t="shared" si="179"/>
        <v>0</v>
      </c>
      <c r="M212" s="75">
        <f t="shared" si="180"/>
        <v>0</v>
      </c>
      <c r="N212" s="76">
        <f t="shared" si="181"/>
        <v>0</v>
      </c>
      <c r="O212" s="208"/>
    </row>
    <row r="213" spans="1:26" s="128" customFormat="1" ht="16.5" customHeight="1" x14ac:dyDescent="0.3">
      <c r="A213" s="5" t="s">
        <v>297</v>
      </c>
      <c r="B213" s="67" t="s">
        <v>129</v>
      </c>
      <c r="C213" s="96"/>
      <c r="D213" s="78" t="s">
        <v>772</v>
      </c>
      <c r="E213" s="89" t="s">
        <v>17</v>
      </c>
      <c r="F213" s="91" t="s">
        <v>20</v>
      </c>
      <c r="G213" s="70">
        <v>1.03</v>
      </c>
      <c r="H213" s="80">
        <f>ROUND((H210/2.95)*0.05*5*G213,0)</f>
        <v>5</v>
      </c>
      <c r="I213" s="185"/>
      <c r="J213" s="202"/>
      <c r="K213" s="73">
        <f t="shared" si="178"/>
        <v>0</v>
      </c>
      <c r="L213" s="74">
        <f t="shared" si="179"/>
        <v>0</v>
      </c>
      <c r="M213" s="75">
        <f t="shared" si="180"/>
        <v>0</v>
      </c>
      <c r="N213" s="76">
        <f t="shared" si="181"/>
        <v>0</v>
      </c>
      <c r="O213" s="210"/>
    </row>
    <row r="214" spans="1:26" s="128" customFormat="1" ht="37.200000000000003" customHeight="1" x14ac:dyDescent="0.3">
      <c r="A214" s="220" t="s">
        <v>51</v>
      </c>
      <c r="B214" s="57" t="s">
        <v>128</v>
      </c>
      <c r="C214" s="253" t="s">
        <v>770</v>
      </c>
      <c r="D214" s="84" t="s">
        <v>681</v>
      </c>
      <c r="E214" s="60" t="s">
        <v>17</v>
      </c>
      <c r="F214" s="61" t="s">
        <v>20</v>
      </c>
      <c r="G214" s="62">
        <v>1</v>
      </c>
      <c r="H214" s="63">
        <f>(16.71/0.08-H210)/2.95*0.19</f>
        <v>9.42</v>
      </c>
      <c r="I214" s="180"/>
      <c r="J214" s="181"/>
      <c r="K214" s="57">
        <f>I214+J214</f>
        <v>0</v>
      </c>
      <c r="L214" s="64">
        <f>I214*H214</f>
        <v>0</v>
      </c>
      <c r="M214" s="60">
        <f>J214*H214</f>
        <v>0</v>
      </c>
      <c r="N214" s="65">
        <f>L214+M214</f>
        <v>0</v>
      </c>
      <c r="O214" s="207" t="s">
        <v>82</v>
      </c>
    </row>
    <row r="215" spans="1:26" s="128" customFormat="1" ht="16.5" customHeight="1" x14ac:dyDescent="0.3">
      <c r="A215" s="221" t="s">
        <v>298</v>
      </c>
      <c r="B215" s="67" t="s">
        <v>129</v>
      </c>
      <c r="C215" s="124"/>
      <c r="D215" s="69" t="s">
        <v>184</v>
      </c>
      <c r="E215" s="89" t="s">
        <v>17</v>
      </c>
      <c r="F215" s="125" t="s">
        <v>19</v>
      </c>
      <c r="G215" s="127">
        <v>13</v>
      </c>
      <c r="H215" s="71">
        <f>ROUNDUP(H214*G215,0)</f>
        <v>123</v>
      </c>
      <c r="I215" s="185"/>
      <c r="J215" s="202"/>
      <c r="K215" s="73">
        <f t="shared" ref="K215:K216" si="182">I215+J215</f>
        <v>0</v>
      </c>
      <c r="L215" s="74">
        <f t="shared" ref="L215:L216" si="183">I215*H215</f>
        <v>0</v>
      </c>
      <c r="M215" s="75">
        <f t="shared" ref="M215:M216" si="184">J215*H215</f>
        <v>0</v>
      </c>
      <c r="N215" s="76">
        <f t="shared" ref="N215:N216" si="185">L215+M215</f>
        <v>0</v>
      </c>
      <c r="O215" s="218"/>
    </row>
    <row r="216" spans="1:26" s="128" customFormat="1" ht="16.5" customHeight="1" x14ac:dyDescent="0.3">
      <c r="A216" s="221" t="s">
        <v>299</v>
      </c>
      <c r="B216" s="67" t="s">
        <v>129</v>
      </c>
      <c r="C216" s="129"/>
      <c r="D216" s="78" t="s">
        <v>174</v>
      </c>
      <c r="E216" s="89" t="s">
        <v>17</v>
      </c>
      <c r="F216" s="71" t="s">
        <v>18</v>
      </c>
      <c r="G216" s="130">
        <v>0.02</v>
      </c>
      <c r="H216" s="71">
        <f>ROUNDUP(H214*G216,0)</f>
        <v>1</v>
      </c>
      <c r="I216" s="185"/>
      <c r="J216" s="202"/>
      <c r="K216" s="73">
        <f t="shared" si="182"/>
        <v>0</v>
      </c>
      <c r="L216" s="74">
        <f t="shared" si="183"/>
        <v>0</v>
      </c>
      <c r="M216" s="75">
        <f t="shared" si="184"/>
        <v>0</v>
      </c>
      <c r="N216" s="76">
        <f t="shared" si="185"/>
        <v>0</v>
      </c>
      <c r="O216" s="218"/>
    </row>
    <row r="217" spans="1:26" s="66" customFormat="1" ht="39.75" customHeight="1" x14ac:dyDescent="0.3">
      <c r="A217" s="219" t="s">
        <v>134</v>
      </c>
      <c r="B217" s="57" t="s">
        <v>128</v>
      </c>
      <c r="C217" s="58" t="s">
        <v>769</v>
      </c>
      <c r="D217" s="59" t="s">
        <v>210</v>
      </c>
      <c r="E217" s="60" t="s">
        <v>17</v>
      </c>
      <c r="F217" s="61" t="s">
        <v>20</v>
      </c>
      <c r="G217" s="62">
        <v>1</v>
      </c>
      <c r="H217" s="92">
        <f>7.56/0.12</f>
        <v>63</v>
      </c>
      <c r="I217" s="189"/>
      <c r="J217" s="190"/>
      <c r="K217" s="57">
        <f>I217+J217</f>
        <v>0</v>
      </c>
      <c r="L217" s="64">
        <f>I217*H217</f>
        <v>0</v>
      </c>
      <c r="M217" s="60">
        <f>J217*H217</f>
        <v>0</v>
      </c>
      <c r="N217" s="65">
        <f>L217+M217</f>
        <v>0</v>
      </c>
      <c r="O217" s="207" t="s">
        <v>82</v>
      </c>
    </row>
    <row r="218" spans="1:26" s="77" customFormat="1" ht="18.75" customHeight="1" x14ac:dyDescent="0.3">
      <c r="A218" s="5" t="s">
        <v>300</v>
      </c>
      <c r="B218" s="67" t="s">
        <v>129</v>
      </c>
      <c r="C218" s="88"/>
      <c r="D218" s="78" t="s">
        <v>211</v>
      </c>
      <c r="E218" s="89" t="s">
        <v>17</v>
      </c>
      <c r="F218" s="71" t="s">
        <v>19</v>
      </c>
      <c r="G218" s="93">
        <v>51</v>
      </c>
      <c r="H218" s="94">
        <f>ROUND(H217*G218,0)</f>
        <v>3213</v>
      </c>
      <c r="I218" s="185"/>
      <c r="J218" s="186"/>
      <c r="K218" s="73">
        <f t="shared" ref="K218:K220" si="186">I218+J218</f>
        <v>0</v>
      </c>
      <c r="L218" s="74">
        <f t="shared" ref="L218:L220" si="187">I218*H218</f>
        <v>0</v>
      </c>
      <c r="M218" s="75">
        <f t="shared" ref="M218:M220" si="188">J218*H218</f>
        <v>0</v>
      </c>
      <c r="N218" s="76">
        <f t="shared" ref="N218:N220" si="189">L218+M218</f>
        <v>0</v>
      </c>
      <c r="O218" s="208"/>
    </row>
    <row r="219" spans="1:26" s="95" customFormat="1" ht="18.75" customHeight="1" x14ac:dyDescent="0.3">
      <c r="A219" s="5" t="s">
        <v>301</v>
      </c>
      <c r="B219" s="67" t="s">
        <v>129</v>
      </c>
      <c r="C219" s="90"/>
      <c r="D219" s="78" t="s">
        <v>26</v>
      </c>
      <c r="E219" s="89" t="s">
        <v>17</v>
      </c>
      <c r="F219" s="91" t="s">
        <v>18</v>
      </c>
      <c r="G219" s="82">
        <v>0.02</v>
      </c>
      <c r="H219" s="71">
        <f>ROUNDUP(H217*G219,0)</f>
        <v>2</v>
      </c>
      <c r="I219" s="185"/>
      <c r="J219" s="186"/>
      <c r="K219" s="73">
        <f t="shared" si="186"/>
        <v>0</v>
      </c>
      <c r="L219" s="74">
        <f t="shared" si="187"/>
        <v>0</v>
      </c>
      <c r="M219" s="75">
        <f t="shared" si="188"/>
        <v>0</v>
      </c>
      <c r="N219" s="76">
        <f t="shared" si="189"/>
        <v>0</v>
      </c>
      <c r="O219" s="210"/>
    </row>
    <row r="220" spans="1:26" s="95" customFormat="1" ht="18.75" customHeight="1" x14ac:dyDescent="0.3">
      <c r="A220" s="5" t="s">
        <v>701</v>
      </c>
      <c r="B220" s="67" t="s">
        <v>129</v>
      </c>
      <c r="C220" s="96"/>
      <c r="D220" s="78" t="s">
        <v>772</v>
      </c>
      <c r="E220" s="89" t="s">
        <v>17</v>
      </c>
      <c r="F220" s="91" t="s">
        <v>20</v>
      </c>
      <c r="G220" s="82">
        <v>1.03</v>
      </c>
      <c r="H220" s="80">
        <f>ROUND((H217/2.95)*0.1*12*G220,0)</f>
        <v>26</v>
      </c>
      <c r="I220" s="185"/>
      <c r="J220" s="186"/>
      <c r="K220" s="73">
        <f t="shared" si="186"/>
        <v>0</v>
      </c>
      <c r="L220" s="74">
        <f t="shared" si="187"/>
        <v>0</v>
      </c>
      <c r="M220" s="75">
        <f t="shared" si="188"/>
        <v>0</v>
      </c>
      <c r="N220" s="76">
        <f t="shared" si="189"/>
        <v>0</v>
      </c>
      <c r="O220" s="209"/>
    </row>
    <row r="221" spans="1:26" s="101" customFormat="1" ht="39.75" customHeight="1" x14ac:dyDescent="0.3">
      <c r="A221" s="219" t="s">
        <v>135</v>
      </c>
      <c r="B221" s="57" t="s">
        <v>128</v>
      </c>
      <c r="C221" s="253" t="s">
        <v>771</v>
      </c>
      <c r="D221" s="59" t="s">
        <v>676</v>
      </c>
      <c r="E221" s="97" t="s">
        <v>17</v>
      </c>
      <c r="F221" s="98" t="s">
        <v>19</v>
      </c>
      <c r="G221" s="62">
        <v>1</v>
      </c>
      <c r="H221" s="63">
        <v>50</v>
      </c>
      <c r="I221" s="203"/>
      <c r="J221" s="204"/>
      <c r="K221" s="57">
        <f>I221+J221</f>
        <v>0</v>
      </c>
      <c r="L221" s="64">
        <f>I221*H221</f>
        <v>0</v>
      </c>
      <c r="M221" s="60">
        <f>J221*H221</f>
        <v>0</v>
      </c>
      <c r="N221" s="65">
        <f>L221+M221</f>
        <v>0</v>
      </c>
      <c r="O221" s="207" t="s">
        <v>82</v>
      </c>
    </row>
    <row r="222" spans="1:26" s="107" customFormat="1" ht="20.25" customHeight="1" x14ac:dyDescent="0.3">
      <c r="A222" s="5" t="s">
        <v>702</v>
      </c>
      <c r="B222" s="67" t="s">
        <v>129</v>
      </c>
      <c r="C222" s="134"/>
      <c r="D222" s="136" t="s">
        <v>677</v>
      </c>
      <c r="E222" s="89" t="s">
        <v>17</v>
      </c>
      <c r="F222" s="125" t="s">
        <v>19</v>
      </c>
      <c r="G222" s="126">
        <v>1</v>
      </c>
      <c r="H222" s="127">
        <v>34</v>
      </c>
      <c r="I222" s="185"/>
      <c r="J222" s="202"/>
      <c r="K222" s="73">
        <f t="shared" ref="K222:K223" si="190">I222+J222</f>
        <v>0</v>
      </c>
      <c r="L222" s="74">
        <f t="shared" ref="L222:L223" si="191">I222*H222</f>
        <v>0</v>
      </c>
      <c r="M222" s="75">
        <f t="shared" ref="M222:M223" si="192">J222*H222</f>
        <v>0</v>
      </c>
      <c r="N222" s="76">
        <f t="shared" ref="N222:N223" si="193">L222+M222</f>
        <v>0</v>
      </c>
      <c r="O222" s="209"/>
    </row>
    <row r="223" spans="1:26" s="107" customFormat="1" ht="20.25" customHeight="1" x14ac:dyDescent="0.3">
      <c r="A223" s="5" t="s">
        <v>703</v>
      </c>
      <c r="B223" s="67" t="s">
        <v>129</v>
      </c>
      <c r="C223" s="134"/>
      <c r="D223" s="137" t="s">
        <v>678</v>
      </c>
      <c r="E223" s="89" t="s">
        <v>17</v>
      </c>
      <c r="F223" s="125" t="s">
        <v>19</v>
      </c>
      <c r="G223" s="126">
        <v>1</v>
      </c>
      <c r="H223" s="127">
        <v>16</v>
      </c>
      <c r="I223" s="185"/>
      <c r="J223" s="202"/>
      <c r="K223" s="73">
        <f t="shared" si="190"/>
        <v>0</v>
      </c>
      <c r="L223" s="74">
        <f t="shared" si="191"/>
        <v>0</v>
      </c>
      <c r="M223" s="75">
        <f t="shared" si="192"/>
        <v>0</v>
      </c>
      <c r="N223" s="76">
        <f t="shared" si="193"/>
        <v>0</v>
      </c>
      <c r="O223" s="209"/>
    </row>
    <row r="224" spans="1:26" s="56" customFormat="1" ht="31.5" customHeight="1" x14ac:dyDescent="0.3">
      <c r="A224" s="225" t="s">
        <v>52</v>
      </c>
      <c r="B224" s="116"/>
      <c r="C224" s="133" t="s">
        <v>122</v>
      </c>
      <c r="D224" s="45" t="s">
        <v>657</v>
      </c>
      <c r="E224" s="117"/>
      <c r="F224" s="117"/>
      <c r="G224" s="118"/>
      <c r="H224" s="116"/>
      <c r="I224" s="197"/>
      <c r="J224" s="198"/>
      <c r="K224" s="43"/>
      <c r="L224" s="119"/>
      <c r="M224" s="120"/>
      <c r="N224" s="55"/>
      <c r="O224" s="213"/>
      <c r="P224" s="121"/>
      <c r="Q224" s="121"/>
      <c r="R224" s="121"/>
      <c r="S224" s="121"/>
      <c r="T224" s="121"/>
      <c r="U224" s="121"/>
      <c r="V224" s="122"/>
      <c r="W224" s="122"/>
      <c r="X224" s="122"/>
      <c r="Y224" s="122"/>
      <c r="Z224" s="122"/>
    </row>
    <row r="225" spans="1:15" s="66" customFormat="1" ht="34.5" customHeight="1" x14ac:dyDescent="0.3">
      <c r="A225" s="219" t="s">
        <v>53</v>
      </c>
      <c r="B225" s="57" t="s">
        <v>128</v>
      </c>
      <c r="C225" s="123" t="s">
        <v>644</v>
      </c>
      <c r="D225" s="59" t="s">
        <v>649</v>
      </c>
      <c r="E225" s="60" t="s">
        <v>17</v>
      </c>
      <c r="F225" s="61" t="s">
        <v>18</v>
      </c>
      <c r="G225" s="62">
        <v>1</v>
      </c>
      <c r="H225" s="63">
        <v>25.07</v>
      </c>
      <c r="I225" s="180"/>
      <c r="J225" s="181"/>
      <c r="K225" s="57">
        <f>I225+J225</f>
        <v>0</v>
      </c>
      <c r="L225" s="64">
        <f>I225*H225</f>
        <v>0</v>
      </c>
      <c r="M225" s="60">
        <f>J225*H225</f>
        <v>0</v>
      </c>
      <c r="N225" s="65">
        <f>L225+M225</f>
        <v>0</v>
      </c>
      <c r="O225" s="207" t="s">
        <v>82</v>
      </c>
    </row>
    <row r="226" spans="1:15" s="77" customFormat="1" ht="30.75" customHeight="1" x14ac:dyDescent="0.3">
      <c r="A226" s="5" t="s">
        <v>302</v>
      </c>
      <c r="B226" s="67" t="s">
        <v>129</v>
      </c>
      <c r="C226" s="88"/>
      <c r="D226" s="69" t="s">
        <v>176</v>
      </c>
      <c r="E226" s="70" t="s">
        <v>17</v>
      </c>
      <c r="F226" s="71" t="s">
        <v>19</v>
      </c>
      <c r="G226" s="72">
        <v>65</v>
      </c>
      <c r="H226" s="71">
        <f>ROUND(H225*G226,0)</f>
        <v>1630</v>
      </c>
      <c r="I226" s="182"/>
      <c r="J226" s="183"/>
      <c r="K226" s="73">
        <f t="shared" ref="K226:K228" si="194">I226+J226</f>
        <v>0</v>
      </c>
      <c r="L226" s="74">
        <f t="shared" ref="L226:L228" si="195">I226*H226</f>
        <v>0</v>
      </c>
      <c r="M226" s="75">
        <f t="shared" ref="M226:M228" si="196">J226*H226</f>
        <v>0</v>
      </c>
      <c r="N226" s="76">
        <f t="shared" ref="N226:N228" si="197">L226+M226</f>
        <v>0</v>
      </c>
      <c r="O226" s="214"/>
    </row>
    <row r="227" spans="1:15" ht="17.25" customHeight="1" x14ac:dyDescent="0.3">
      <c r="A227" s="5" t="s">
        <v>303</v>
      </c>
      <c r="B227" s="67" t="s">
        <v>129</v>
      </c>
      <c r="C227" s="90"/>
      <c r="D227" s="78" t="s">
        <v>174</v>
      </c>
      <c r="E227" s="70" t="s">
        <v>17</v>
      </c>
      <c r="F227" s="91" t="s">
        <v>18</v>
      </c>
      <c r="G227" s="82">
        <v>0.22</v>
      </c>
      <c r="H227" s="71">
        <f>ROUNDUP(H225*G227,0)</f>
        <v>6</v>
      </c>
      <c r="I227" s="185"/>
      <c r="J227" s="186"/>
      <c r="K227" s="73">
        <f t="shared" si="194"/>
        <v>0</v>
      </c>
      <c r="L227" s="74">
        <f t="shared" si="195"/>
        <v>0</v>
      </c>
      <c r="M227" s="75">
        <f t="shared" si="196"/>
        <v>0</v>
      </c>
      <c r="N227" s="76">
        <f t="shared" si="197"/>
        <v>0</v>
      </c>
      <c r="O227" s="210"/>
    </row>
    <row r="228" spans="1:15" ht="17.25" customHeight="1" x14ac:dyDescent="0.3">
      <c r="A228" s="5" t="s">
        <v>304</v>
      </c>
      <c r="B228" s="67" t="s">
        <v>129</v>
      </c>
      <c r="C228" s="90"/>
      <c r="D228" s="78" t="s">
        <v>772</v>
      </c>
      <c r="E228" s="70" t="s">
        <v>17</v>
      </c>
      <c r="F228" s="91" t="s">
        <v>20</v>
      </c>
      <c r="G228" s="82">
        <v>1.03</v>
      </c>
      <c r="H228" s="80">
        <f>ROUND((H225/0.19/2.95)*0.15*5*G228,0)</f>
        <v>35</v>
      </c>
      <c r="I228" s="199"/>
      <c r="J228" s="186"/>
      <c r="K228" s="73">
        <f t="shared" si="194"/>
        <v>0</v>
      </c>
      <c r="L228" s="74">
        <f t="shared" si="195"/>
        <v>0</v>
      </c>
      <c r="M228" s="75">
        <f t="shared" si="196"/>
        <v>0</v>
      </c>
      <c r="N228" s="76">
        <f t="shared" si="197"/>
        <v>0</v>
      </c>
      <c r="O228" s="210"/>
    </row>
    <row r="229" spans="1:15" s="66" customFormat="1" ht="34.5" customHeight="1" x14ac:dyDescent="0.3">
      <c r="A229" s="219" t="s">
        <v>54</v>
      </c>
      <c r="B229" s="57" t="s">
        <v>128</v>
      </c>
      <c r="C229" s="58" t="s">
        <v>767</v>
      </c>
      <c r="D229" s="59" t="s">
        <v>673</v>
      </c>
      <c r="E229" s="60" t="s">
        <v>17</v>
      </c>
      <c r="F229" s="61" t="s">
        <v>18</v>
      </c>
      <c r="G229" s="62">
        <v>1</v>
      </c>
      <c r="H229" s="63">
        <v>43.18</v>
      </c>
      <c r="I229" s="180"/>
      <c r="J229" s="181"/>
      <c r="K229" s="57">
        <f>I229+J229</f>
        <v>0</v>
      </c>
      <c r="L229" s="64">
        <f>I229*H229</f>
        <v>0</v>
      </c>
      <c r="M229" s="60">
        <f>J229*H229</f>
        <v>0</v>
      </c>
      <c r="N229" s="65">
        <f>L229+M229</f>
        <v>0</v>
      </c>
      <c r="O229" s="207" t="s">
        <v>82</v>
      </c>
    </row>
    <row r="230" spans="1:15" s="107" customFormat="1" ht="29.25" customHeight="1" x14ac:dyDescent="0.3">
      <c r="A230" s="5" t="s">
        <v>305</v>
      </c>
      <c r="B230" s="67" t="s">
        <v>129</v>
      </c>
      <c r="C230" s="124"/>
      <c r="D230" s="69" t="s">
        <v>176</v>
      </c>
      <c r="E230" s="89" t="s">
        <v>17</v>
      </c>
      <c r="F230" s="125" t="s">
        <v>19</v>
      </c>
      <c r="G230" s="126">
        <v>65</v>
      </c>
      <c r="H230" s="71">
        <f>ROUND(H229*G230,0)</f>
        <v>2807</v>
      </c>
      <c r="I230" s="200"/>
      <c r="J230" s="201"/>
      <c r="K230" s="73">
        <f t="shared" ref="K230:K232" si="198">I230+J230</f>
        <v>0</v>
      </c>
      <c r="L230" s="74">
        <f t="shared" ref="L230:L232" si="199">I230*H230</f>
        <v>0</v>
      </c>
      <c r="M230" s="75">
        <f t="shared" ref="M230:M232" si="200">J230*H230</f>
        <v>0</v>
      </c>
      <c r="N230" s="76">
        <f t="shared" ref="N230:N232" si="201">L230+M230</f>
        <v>0</v>
      </c>
      <c r="O230" s="215"/>
    </row>
    <row r="231" spans="1:15" s="77" customFormat="1" ht="16.5" customHeight="1" x14ac:dyDescent="0.3">
      <c r="A231" s="5" t="s">
        <v>306</v>
      </c>
      <c r="B231" s="67" t="s">
        <v>129</v>
      </c>
      <c r="C231" s="88"/>
      <c r="D231" s="78" t="s">
        <v>174</v>
      </c>
      <c r="E231" s="89" t="s">
        <v>17</v>
      </c>
      <c r="F231" s="71" t="s">
        <v>18</v>
      </c>
      <c r="G231" s="72">
        <v>0.22</v>
      </c>
      <c r="H231" s="71">
        <f>ROUNDUP(H229*G231,0)</f>
        <v>10</v>
      </c>
      <c r="I231" s="182"/>
      <c r="J231" s="183"/>
      <c r="K231" s="73">
        <f t="shared" si="198"/>
        <v>0</v>
      </c>
      <c r="L231" s="74">
        <f t="shared" si="199"/>
        <v>0</v>
      </c>
      <c r="M231" s="75">
        <f t="shared" si="200"/>
        <v>0</v>
      </c>
      <c r="N231" s="76">
        <f t="shared" si="201"/>
        <v>0</v>
      </c>
      <c r="O231" s="214"/>
    </row>
    <row r="232" spans="1:15" s="77" customFormat="1" ht="16.5" customHeight="1" x14ac:dyDescent="0.3">
      <c r="A232" s="5" t="s">
        <v>307</v>
      </c>
      <c r="B232" s="67" t="s">
        <v>129</v>
      </c>
      <c r="C232" s="88"/>
      <c r="D232" s="78" t="s">
        <v>772</v>
      </c>
      <c r="E232" s="89" t="s">
        <v>17</v>
      </c>
      <c r="F232" s="91" t="s">
        <v>20</v>
      </c>
      <c r="G232" s="82">
        <v>1.03</v>
      </c>
      <c r="H232" s="80">
        <f>ROUND((H229/0.19/2.95)*0.15*5*G232,0)</f>
        <v>60</v>
      </c>
      <c r="I232" s="184"/>
      <c r="J232" s="183"/>
      <c r="K232" s="73">
        <f t="shared" si="198"/>
        <v>0</v>
      </c>
      <c r="L232" s="74">
        <f t="shared" si="199"/>
        <v>0</v>
      </c>
      <c r="M232" s="75">
        <f t="shared" si="200"/>
        <v>0</v>
      </c>
      <c r="N232" s="76">
        <f t="shared" si="201"/>
        <v>0</v>
      </c>
      <c r="O232" s="214"/>
    </row>
    <row r="233" spans="1:15" s="66" customFormat="1" ht="34.5" customHeight="1" x14ac:dyDescent="0.3">
      <c r="A233" s="219" t="s">
        <v>55</v>
      </c>
      <c r="B233" s="57" t="s">
        <v>128</v>
      </c>
      <c r="C233" s="253" t="s">
        <v>770</v>
      </c>
      <c r="D233" s="84" t="s">
        <v>646</v>
      </c>
      <c r="E233" s="60" t="s">
        <v>17</v>
      </c>
      <c r="F233" s="61" t="s">
        <v>20</v>
      </c>
      <c r="G233" s="62">
        <v>1</v>
      </c>
      <c r="H233" s="63">
        <f>16.71/0.08*0.3</f>
        <v>62.66</v>
      </c>
      <c r="I233" s="180"/>
      <c r="J233" s="181"/>
      <c r="K233" s="57">
        <f>I233+J233</f>
        <v>0</v>
      </c>
      <c r="L233" s="64">
        <f>I233*H233</f>
        <v>0</v>
      </c>
      <c r="M233" s="60">
        <f>J233*H233</f>
        <v>0</v>
      </c>
      <c r="N233" s="65">
        <f>L233+M233</f>
        <v>0</v>
      </c>
      <c r="O233" s="207" t="s">
        <v>82</v>
      </c>
    </row>
    <row r="234" spans="1:15" s="128" customFormat="1" ht="30.75" customHeight="1" x14ac:dyDescent="0.3">
      <c r="A234" s="5" t="s">
        <v>308</v>
      </c>
      <c r="B234" s="67" t="s">
        <v>129</v>
      </c>
      <c r="C234" s="124"/>
      <c r="D234" s="69" t="s">
        <v>184</v>
      </c>
      <c r="E234" s="89" t="s">
        <v>17</v>
      </c>
      <c r="F234" s="125" t="s">
        <v>19</v>
      </c>
      <c r="G234" s="127">
        <v>13</v>
      </c>
      <c r="H234" s="71">
        <f>ROUNDUP(H233*G234,0)</f>
        <v>815</v>
      </c>
      <c r="I234" s="185"/>
      <c r="J234" s="202"/>
      <c r="K234" s="73">
        <f t="shared" ref="K234:K236" si="202">I234+J234</f>
        <v>0</v>
      </c>
      <c r="L234" s="74">
        <f t="shared" ref="L234:L236" si="203">I234*H234</f>
        <v>0</v>
      </c>
      <c r="M234" s="75">
        <f t="shared" ref="M234:M236" si="204">J234*H234</f>
        <v>0</v>
      </c>
      <c r="N234" s="76">
        <f t="shared" ref="N234:N236" si="205">L234+M234</f>
        <v>0</v>
      </c>
      <c r="O234" s="210"/>
    </row>
    <row r="235" spans="1:15" s="131" customFormat="1" ht="16.5" customHeight="1" x14ac:dyDescent="0.3">
      <c r="A235" s="5" t="s">
        <v>309</v>
      </c>
      <c r="B235" s="67" t="s">
        <v>129</v>
      </c>
      <c r="C235" s="129"/>
      <c r="D235" s="78" t="s">
        <v>174</v>
      </c>
      <c r="E235" s="89" t="s">
        <v>17</v>
      </c>
      <c r="F235" s="71" t="s">
        <v>18</v>
      </c>
      <c r="G235" s="130">
        <v>0.02</v>
      </c>
      <c r="H235" s="71">
        <f>ROUNDUP(H233*G235,0)</f>
        <v>2</v>
      </c>
      <c r="I235" s="185"/>
      <c r="J235" s="202"/>
      <c r="K235" s="73">
        <f t="shared" si="202"/>
        <v>0</v>
      </c>
      <c r="L235" s="74">
        <f t="shared" si="203"/>
        <v>0</v>
      </c>
      <c r="M235" s="75">
        <f t="shared" si="204"/>
        <v>0</v>
      </c>
      <c r="N235" s="76">
        <f t="shared" si="205"/>
        <v>0</v>
      </c>
      <c r="O235" s="208"/>
    </row>
    <row r="236" spans="1:15" s="128" customFormat="1" ht="16.5" customHeight="1" x14ac:dyDescent="0.3">
      <c r="A236" s="5" t="s">
        <v>310</v>
      </c>
      <c r="B236" s="67" t="s">
        <v>129</v>
      </c>
      <c r="C236" s="96"/>
      <c r="D236" s="78" t="s">
        <v>772</v>
      </c>
      <c r="E236" s="89" t="s">
        <v>17</v>
      </c>
      <c r="F236" s="91" t="s">
        <v>20</v>
      </c>
      <c r="G236" s="70">
        <v>1.03</v>
      </c>
      <c r="H236" s="80">
        <f>ROUND((H233/2.95)*0.05*5*G236,0)</f>
        <v>5</v>
      </c>
      <c r="I236" s="185"/>
      <c r="J236" s="202"/>
      <c r="K236" s="73">
        <f t="shared" si="202"/>
        <v>0</v>
      </c>
      <c r="L236" s="74">
        <f t="shared" si="203"/>
        <v>0</v>
      </c>
      <c r="M236" s="75">
        <f t="shared" si="204"/>
        <v>0</v>
      </c>
      <c r="N236" s="76">
        <f t="shared" si="205"/>
        <v>0</v>
      </c>
      <c r="O236" s="210"/>
    </row>
    <row r="237" spans="1:15" s="128" customFormat="1" ht="39.6" customHeight="1" x14ac:dyDescent="0.3">
      <c r="A237" s="220" t="s">
        <v>56</v>
      </c>
      <c r="B237" s="57" t="s">
        <v>128</v>
      </c>
      <c r="C237" s="253" t="s">
        <v>770</v>
      </c>
      <c r="D237" s="84" t="s">
        <v>681</v>
      </c>
      <c r="E237" s="60" t="s">
        <v>17</v>
      </c>
      <c r="F237" s="61" t="s">
        <v>20</v>
      </c>
      <c r="G237" s="62">
        <v>1</v>
      </c>
      <c r="H237" s="63">
        <f>(16.71/0.08-H233)/2.95*0.19</f>
        <v>9.42</v>
      </c>
      <c r="I237" s="180"/>
      <c r="J237" s="181"/>
      <c r="K237" s="57">
        <f>I237+J237</f>
        <v>0</v>
      </c>
      <c r="L237" s="64">
        <f>I237*H237</f>
        <v>0</v>
      </c>
      <c r="M237" s="60">
        <f>J237*H237</f>
        <v>0</v>
      </c>
      <c r="N237" s="65">
        <f>L237+M237</f>
        <v>0</v>
      </c>
      <c r="O237" s="207" t="s">
        <v>82</v>
      </c>
    </row>
    <row r="238" spans="1:15" s="128" customFormat="1" ht="16.5" customHeight="1" x14ac:dyDescent="0.3">
      <c r="A238" s="221" t="s">
        <v>311</v>
      </c>
      <c r="B238" s="67" t="s">
        <v>129</v>
      </c>
      <c r="C238" s="124"/>
      <c r="D238" s="69" t="s">
        <v>184</v>
      </c>
      <c r="E238" s="89" t="s">
        <v>17</v>
      </c>
      <c r="F238" s="125" t="s">
        <v>19</v>
      </c>
      <c r="G238" s="127">
        <v>13</v>
      </c>
      <c r="H238" s="71">
        <f>ROUNDUP(H237*G238,0)</f>
        <v>123</v>
      </c>
      <c r="I238" s="185"/>
      <c r="J238" s="202"/>
      <c r="K238" s="73">
        <f t="shared" ref="K238:K239" si="206">I238+J238</f>
        <v>0</v>
      </c>
      <c r="L238" s="74">
        <f t="shared" ref="L238:L239" si="207">I238*H238</f>
        <v>0</v>
      </c>
      <c r="M238" s="75">
        <f t="shared" ref="M238:M239" si="208">J238*H238</f>
        <v>0</v>
      </c>
      <c r="N238" s="76">
        <f t="shared" ref="N238:N239" si="209">L238+M238</f>
        <v>0</v>
      </c>
      <c r="O238" s="218"/>
    </row>
    <row r="239" spans="1:15" s="128" customFormat="1" ht="16.5" customHeight="1" x14ac:dyDescent="0.3">
      <c r="A239" s="221" t="s">
        <v>312</v>
      </c>
      <c r="B239" s="67" t="s">
        <v>129</v>
      </c>
      <c r="C239" s="129"/>
      <c r="D239" s="78" t="s">
        <v>174</v>
      </c>
      <c r="E239" s="89" t="s">
        <v>17</v>
      </c>
      <c r="F239" s="71" t="s">
        <v>18</v>
      </c>
      <c r="G239" s="130">
        <v>0.02</v>
      </c>
      <c r="H239" s="71">
        <f>ROUNDUP(H237*G239,0)</f>
        <v>1</v>
      </c>
      <c r="I239" s="185"/>
      <c r="J239" s="202"/>
      <c r="K239" s="73">
        <f t="shared" si="206"/>
        <v>0</v>
      </c>
      <c r="L239" s="74">
        <f t="shared" si="207"/>
        <v>0</v>
      </c>
      <c r="M239" s="75">
        <f t="shared" si="208"/>
        <v>0</v>
      </c>
      <c r="N239" s="76">
        <f t="shared" si="209"/>
        <v>0</v>
      </c>
      <c r="O239" s="218"/>
    </row>
    <row r="240" spans="1:15" s="66" customFormat="1" ht="34.5" customHeight="1" x14ac:dyDescent="0.3">
      <c r="A240" s="219" t="s">
        <v>57</v>
      </c>
      <c r="B240" s="57" t="s">
        <v>128</v>
      </c>
      <c r="C240" s="58" t="s">
        <v>769</v>
      </c>
      <c r="D240" s="59" t="s">
        <v>210</v>
      </c>
      <c r="E240" s="60" t="s">
        <v>17</v>
      </c>
      <c r="F240" s="61" t="s">
        <v>20</v>
      </c>
      <c r="G240" s="62">
        <v>1</v>
      </c>
      <c r="H240" s="92">
        <f>6.25/0.12</f>
        <v>52.08</v>
      </c>
      <c r="I240" s="189"/>
      <c r="J240" s="190"/>
      <c r="K240" s="57">
        <f>I240+J240</f>
        <v>0</v>
      </c>
      <c r="L240" s="64">
        <f>I240*H240</f>
        <v>0</v>
      </c>
      <c r="M240" s="60">
        <f>J240*H240</f>
        <v>0</v>
      </c>
      <c r="N240" s="65">
        <f>L240+M240</f>
        <v>0</v>
      </c>
      <c r="O240" s="207" t="s">
        <v>82</v>
      </c>
    </row>
    <row r="241" spans="1:26" s="77" customFormat="1" ht="18.75" customHeight="1" x14ac:dyDescent="0.3">
      <c r="A241" s="5" t="s">
        <v>313</v>
      </c>
      <c r="B241" s="67" t="s">
        <v>129</v>
      </c>
      <c r="C241" s="88"/>
      <c r="D241" s="78" t="s">
        <v>211</v>
      </c>
      <c r="E241" s="89" t="s">
        <v>17</v>
      </c>
      <c r="F241" s="71" t="s">
        <v>19</v>
      </c>
      <c r="G241" s="93">
        <v>51</v>
      </c>
      <c r="H241" s="94">
        <f>ROUND(H240*G241,0)</f>
        <v>2656</v>
      </c>
      <c r="I241" s="185"/>
      <c r="J241" s="186"/>
      <c r="K241" s="73">
        <f t="shared" ref="K241:K243" si="210">I241+J241</f>
        <v>0</v>
      </c>
      <c r="L241" s="74">
        <f t="shared" ref="L241:L243" si="211">I241*H241</f>
        <v>0</v>
      </c>
      <c r="M241" s="75">
        <f t="shared" ref="M241:M243" si="212">J241*H241</f>
        <v>0</v>
      </c>
      <c r="N241" s="76">
        <f t="shared" ref="N241:N243" si="213">L241+M241</f>
        <v>0</v>
      </c>
      <c r="O241" s="208"/>
    </row>
    <row r="242" spans="1:26" s="95" customFormat="1" ht="18.75" customHeight="1" x14ac:dyDescent="0.3">
      <c r="A242" s="5" t="s">
        <v>314</v>
      </c>
      <c r="B242" s="67" t="s">
        <v>129</v>
      </c>
      <c r="C242" s="90"/>
      <c r="D242" s="78" t="s">
        <v>26</v>
      </c>
      <c r="E242" s="89" t="s">
        <v>17</v>
      </c>
      <c r="F242" s="91" t="s">
        <v>18</v>
      </c>
      <c r="G242" s="82">
        <v>0.02</v>
      </c>
      <c r="H242" s="71">
        <f>ROUNDUP(H240*G242,0)</f>
        <v>2</v>
      </c>
      <c r="I242" s="185"/>
      <c r="J242" s="186"/>
      <c r="K242" s="73">
        <f t="shared" si="210"/>
        <v>0</v>
      </c>
      <c r="L242" s="74">
        <f t="shared" si="211"/>
        <v>0</v>
      </c>
      <c r="M242" s="75">
        <f t="shared" si="212"/>
        <v>0</v>
      </c>
      <c r="N242" s="76">
        <f t="shared" si="213"/>
        <v>0</v>
      </c>
      <c r="O242" s="210"/>
    </row>
    <row r="243" spans="1:26" s="95" customFormat="1" ht="18.75" customHeight="1" x14ac:dyDescent="0.3">
      <c r="A243" s="5" t="s">
        <v>704</v>
      </c>
      <c r="B243" s="67" t="s">
        <v>129</v>
      </c>
      <c r="C243" s="96"/>
      <c r="D243" s="78" t="s">
        <v>772</v>
      </c>
      <c r="E243" s="89" t="s">
        <v>17</v>
      </c>
      <c r="F243" s="91" t="s">
        <v>20</v>
      </c>
      <c r="G243" s="82">
        <v>1.03</v>
      </c>
      <c r="H243" s="80">
        <f>ROUND((H240/2.95)*0.1*12*G243,0)</f>
        <v>22</v>
      </c>
      <c r="I243" s="185"/>
      <c r="J243" s="186"/>
      <c r="K243" s="73">
        <f t="shared" si="210"/>
        <v>0</v>
      </c>
      <c r="L243" s="74">
        <f t="shared" si="211"/>
        <v>0</v>
      </c>
      <c r="M243" s="75">
        <f t="shared" si="212"/>
        <v>0</v>
      </c>
      <c r="N243" s="76">
        <f t="shared" si="213"/>
        <v>0</v>
      </c>
      <c r="O243" s="209"/>
    </row>
    <row r="244" spans="1:26" s="101" customFormat="1" ht="34.5" customHeight="1" x14ac:dyDescent="0.3">
      <c r="A244" s="219" t="s">
        <v>705</v>
      </c>
      <c r="B244" s="57" t="s">
        <v>128</v>
      </c>
      <c r="C244" s="253" t="s">
        <v>771</v>
      </c>
      <c r="D244" s="59" t="s">
        <v>676</v>
      </c>
      <c r="E244" s="97" t="s">
        <v>17</v>
      </c>
      <c r="F244" s="98" t="s">
        <v>19</v>
      </c>
      <c r="G244" s="62">
        <v>1</v>
      </c>
      <c r="H244" s="63">
        <v>50</v>
      </c>
      <c r="I244" s="203"/>
      <c r="J244" s="204"/>
      <c r="K244" s="57">
        <f>I244+J244</f>
        <v>0</v>
      </c>
      <c r="L244" s="64">
        <f>I244*H244</f>
        <v>0</v>
      </c>
      <c r="M244" s="60">
        <f>J244*H244</f>
        <v>0</v>
      </c>
      <c r="N244" s="65">
        <f>L244+M244</f>
        <v>0</v>
      </c>
      <c r="O244" s="207" t="s">
        <v>82</v>
      </c>
    </row>
    <row r="245" spans="1:26" s="107" customFormat="1" ht="20.25" customHeight="1" x14ac:dyDescent="0.3">
      <c r="A245" s="5" t="s">
        <v>706</v>
      </c>
      <c r="B245" s="67" t="s">
        <v>129</v>
      </c>
      <c r="C245" s="134"/>
      <c r="D245" s="136" t="s">
        <v>677</v>
      </c>
      <c r="E245" s="89" t="s">
        <v>17</v>
      </c>
      <c r="F245" s="125" t="s">
        <v>19</v>
      </c>
      <c r="G245" s="126">
        <v>1</v>
      </c>
      <c r="H245" s="127">
        <v>34</v>
      </c>
      <c r="I245" s="185"/>
      <c r="J245" s="202"/>
      <c r="K245" s="73">
        <f t="shared" ref="K245:K246" si="214">I245+J245</f>
        <v>0</v>
      </c>
      <c r="L245" s="74">
        <f t="shared" ref="L245:L246" si="215">I245*H245</f>
        <v>0</v>
      </c>
      <c r="M245" s="75">
        <f t="shared" ref="M245:M246" si="216">J245*H245</f>
        <v>0</v>
      </c>
      <c r="N245" s="76">
        <f t="shared" ref="N245:N246" si="217">L245+M245</f>
        <v>0</v>
      </c>
      <c r="O245" s="209"/>
    </row>
    <row r="246" spans="1:26" s="107" customFormat="1" ht="20.25" customHeight="1" x14ac:dyDescent="0.3">
      <c r="A246" s="5" t="s">
        <v>707</v>
      </c>
      <c r="B246" s="67" t="s">
        <v>129</v>
      </c>
      <c r="C246" s="134"/>
      <c r="D246" s="137" t="s">
        <v>678</v>
      </c>
      <c r="E246" s="89" t="s">
        <v>17</v>
      </c>
      <c r="F246" s="125" t="s">
        <v>19</v>
      </c>
      <c r="G246" s="126">
        <v>1</v>
      </c>
      <c r="H246" s="127">
        <v>16</v>
      </c>
      <c r="I246" s="185"/>
      <c r="J246" s="202"/>
      <c r="K246" s="73">
        <f t="shared" si="214"/>
        <v>0</v>
      </c>
      <c r="L246" s="74">
        <f t="shared" si="215"/>
        <v>0</v>
      </c>
      <c r="M246" s="75">
        <f t="shared" si="216"/>
        <v>0</v>
      </c>
      <c r="N246" s="76">
        <f t="shared" si="217"/>
        <v>0</v>
      </c>
      <c r="O246" s="209"/>
    </row>
    <row r="247" spans="1:26" s="56" customFormat="1" ht="28.5" customHeight="1" x14ac:dyDescent="0.3">
      <c r="A247" s="225" t="s">
        <v>58</v>
      </c>
      <c r="B247" s="116"/>
      <c r="C247" s="133" t="s">
        <v>122</v>
      </c>
      <c r="D247" s="45" t="s">
        <v>658</v>
      </c>
      <c r="E247" s="117"/>
      <c r="F247" s="117"/>
      <c r="G247" s="118"/>
      <c r="H247" s="116"/>
      <c r="I247" s="197"/>
      <c r="J247" s="198"/>
      <c r="K247" s="43"/>
      <c r="L247" s="119"/>
      <c r="M247" s="120"/>
      <c r="N247" s="55"/>
      <c r="O247" s="213"/>
      <c r="P247" s="121"/>
      <c r="Q247" s="121"/>
      <c r="R247" s="121"/>
      <c r="S247" s="121"/>
      <c r="T247" s="121"/>
      <c r="U247" s="121"/>
      <c r="V247" s="122"/>
      <c r="W247" s="122"/>
      <c r="X247" s="122"/>
      <c r="Y247" s="122"/>
      <c r="Z247" s="122"/>
    </row>
    <row r="248" spans="1:26" s="66" customFormat="1" ht="39.75" customHeight="1" x14ac:dyDescent="0.3">
      <c r="A248" s="219" t="s">
        <v>59</v>
      </c>
      <c r="B248" s="57" t="s">
        <v>128</v>
      </c>
      <c r="C248" s="123" t="s">
        <v>644</v>
      </c>
      <c r="D248" s="59" t="s">
        <v>649</v>
      </c>
      <c r="E248" s="60" t="s">
        <v>17</v>
      </c>
      <c r="F248" s="61" t="s">
        <v>18</v>
      </c>
      <c r="G248" s="62">
        <v>1</v>
      </c>
      <c r="H248" s="63">
        <v>25.07</v>
      </c>
      <c r="I248" s="180"/>
      <c r="J248" s="181"/>
      <c r="K248" s="57">
        <f>I248+J248</f>
        <v>0</v>
      </c>
      <c r="L248" s="64">
        <f>I248*H248</f>
        <v>0</v>
      </c>
      <c r="M248" s="60">
        <f>J248*H248</f>
        <v>0</v>
      </c>
      <c r="N248" s="65">
        <f>L248+M248</f>
        <v>0</v>
      </c>
      <c r="O248" s="207" t="s">
        <v>82</v>
      </c>
    </row>
    <row r="249" spans="1:26" s="77" customFormat="1" ht="30.75" customHeight="1" x14ac:dyDescent="0.3">
      <c r="A249" s="5" t="s">
        <v>315</v>
      </c>
      <c r="B249" s="67" t="s">
        <v>129</v>
      </c>
      <c r="C249" s="88"/>
      <c r="D249" s="69" t="s">
        <v>176</v>
      </c>
      <c r="E249" s="70" t="s">
        <v>17</v>
      </c>
      <c r="F249" s="71" t="s">
        <v>19</v>
      </c>
      <c r="G249" s="72">
        <v>65</v>
      </c>
      <c r="H249" s="71">
        <f>ROUND(H248*G249,0)</f>
        <v>1630</v>
      </c>
      <c r="I249" s="182"/>
      <c r="J249" s="183"/>
      <c r="K249" s="73">
        <f t="shared" ref="K249:K251" si="218">I249+J249</f>
        <v>0</v>
      </c>
      <c r="L249" s="74">
        <f t="shared" ref="L249:L251" si="219">I249*H249</f>
        <v>0</v>
      </c>
      <c r="M249" s="75">
        <f t="shared" ref="M249:M251" si="220">J249*H249</f>
        <v>0</v>
      </c>
      <c r="N249" s="76">
        <f t="shared" ref="N249:N251" si="221">L249+M249</f>
        <v>0</v>
      </c>
      <c r="O249" s="214"/>
    </row>
    <row r="250" spans="1:26" ht="17.25" customHeight="1" x14ac:dyDescent="0.3">
      <c r="A250" s="5" t="s">
        <v>316</v>
      </c>
      <c r="B250" s="67" t="s">
        <v>129</v>
      </c>
      <c r="C250" s="90"/>
      <c r="D250" s="78" t="s">
        <v>174</v>
      </c>
      <c r="E250" s="70" t="s">
        <v>17</v>
      </c>
      <c r="F250" s="91" t="s">
        <v>18</v>
      </c>
      <c r="G250" s="82">
        <v>0.22</v>
      </c>
      <c r="H250" s="71">
        <f>ROUNDUP(H248*G250,0)</f>
        <v>6</v>
      </c>
      <c r="I250" s="185"/>
      <c r="J250" s="186"/>
      <c r="K250" s="73">
        <f t="shared" si="218"/>
        <v>0</v>
      </c>
      <c r="L250" s="74">
        <f t="shared" si="219"/>
        <v>0</v>
      </c>
      <c r="M250" s="75">
        <f t="shared" si="220"/>
        <v>0</v>
      </c>
      <c r="N250" s="76">
        <f t="shared" si="221"/>
        <v>0</v>
      </c>
      <c r="O250" s="210"/>
    </row>
    <row r="251" spans="1:26" ht="17.25" customHeight="1" x14ac:dyDescent="0.3">
      <c r="A251" s="5" t="s">
        <v>317</v>
      </c>
      <c r="B251" s="67" t="s">
        <v>129</v>
      </c>
      <c r="C251" s="90"/>
      <c r="D251" s="78" t="s">
        <v>772</v>
      </c>
      <c r="E251" s="70" t="s">
        <v>17</v>
      </c>
      <c r="F251" s="91" t="s">
        <v>20</v>
      </c>
      <c r="G251" s="82">
        <v>1.03</v>
      </c>
      <c r="H251" s="80">
        <f>ROUND((H248/0.19/2.95)*0.15*5*G251,0)</f>
        <v>35</v>
      </c>
      <c r="I251" s="199"/>
      <c r="J251" s="186"/>
      <c r="K251" s="73">
        <f t="shared" si="218"/>
        <v>0</v>
      </c>
      <c r="L251" s="74">
        <f t="shared" si="219"/>
        <v>0</v>
      </c>
      <c r="M251" s="75">
        <f t="shared" si="220"/>
        <v>0</v>
      </c>
      <c r="N251" s="76">
        <f t="shared" si="221"/>
        <v>0</v>
      </c>
      <c r="O251" s="207" t="s">
        <v>82</v>
      </c>
    </row>
    <row r="252" spans="1:26" s="66" customFormat="1" ht="39.75" customHeight="1" x14ac:dyDescent="0.3">
      <c r="A252" s="219" t="s">
        <v>60</v>
      </c>
      <c r="B252" s="57" t="s">
        <v>128</v>
      </c>
      <c r="C252" s="58" t="s">
        <v>767</v>
      </c>
      <c r="D252" s="59" t="s">
        <v>673</v>
      </c>
      <c r="E252" s="60" t="s">
        <v>17</v>
      </c>
      <c r="F252" s="61" t="s">
        <v>18</v>
      </c>
      <c r="G252" s="62">
        <v>1</v>
      </c>
      <c r="H252" s="63">
        <v>43.18</v>
      </c>
      <c r="I252" s="180"/>
      <c r="J252" s="181"/>
      <c r="K252" s="57">
        <f>I252+J252</f>
        <v>0</v>
      </c>
      <c r="L252" s="64">
        <f>I252*H252</f>
        <v>0</v>
      </c>
      <c r="M252" s="60">
        <f>J252*H252</f>
        <v>0</v>
      </c>
      <c r="N252" s="65">
        <f>L252+M252</f>
        <v>0</v>
      </c>
      <c r="O252" s="207" t="s">
        <v>82</v>
      </c>
    </row>
    <row r="253" spans="1:26" s="107" customFormat="1" ht="29.25" customHeight="1" x14ac:dyDescent="0.3">
      <c r="A253" s="5" t="s">
        <v>318</v>
      </c>
      <c r="B253" s="67" t="s">
        <v>129</v>
      </c>
      <c r="C253" s="124"/>
      <c r="D253" s="69" t="s">
        <v>176</v>
      </c>
      <c r="E253" s="89" t="s">
        <v>17</v>
      </c>
      <c r="F253" s="125" t="s">
        <v>19</v>
      </c>
      <c r="G253" s="126">
        <v>65</v>
      </c>
      <c r="H253" s="71">
        <f>ROUND(H252*G253,0)</f>
        <v>2807</v>
      </c>
      <c r="I253" s="200"/>
      <c r="J253" s="201"/>
      <c r="K253" s="73">
        <f t="shared" ref="K253:K255" si="222">I253+J253</f>
        <v>0</v>
      </c>
      <c r="L253" s="74">
        <f t="shared" ref="L253:L255" si="223">I253*H253</f>
        <v>0</v>
      </c>
      <c r="M253" s="75">
        <f t="shared" ref="M253:M255" si="224">J253*H253</f>
        <v>0</v>
      </c>
      <c r="N253" s="76">
        <f t="shared" ref="N253:N255" si="225">L253+M253</f>
        <v>0</v>
      </c>
      <c r="O253" s="215"/>
    </row>
    <row r="254" spans="1:26" s="77" customFormat="1" ht="16.5" customHeight="1" x14ac:dyDescent="0.3">
      <c r="A254" s="5" t="s">
        <v>319</v>
      </c>
      <c r="B254" s="67" t="s">
        <v>129</v>
      </c>
      <c r="C254" s="88"/>
      <c r="D254" s="78" t="s">
        <v>174</v>
      </c>
      <c r="E254" s="89" t="s">
        <v>17</v>
      </c>
      <c r="F254" s="71" t="s">
        <v>18</v>
      </c>
      <c r="G254" s="72">
        <v>0.22</v>
      </c>
      <c r="H254" s="71">
        <f>ROUNDUP(H252*G254,0)</f>
        <v>10</v>
      </c>
      <c r="I254" s="182"/>
      <c r="J254" s="183"/>
      <c r="K254" s="73">
        <f t="shared" si="222"/>
        <v>0</v>
      </c>
      <c r="L254" s="74">
        <f t="shared" si="223"/>
        <v>0</v>
      </c>
      <c r="M254" s="75">
        <f t="shared" si="224"/>
        <v>0</v>
      </c>
      <c r="N254" s="76">
        <f t="shared" si="225"/>
        <v>0</v>
      </c>
      <c r="O254" s="214"/>
    </row>
    <row r="255" spans="1:26" s="77" customFormat="1" ht="16.5" customHeight="1" x14ac:dyDescent="0.3">
      <c r="A255" s="5" t="s">
        <v>320</v>
      </c>
      <c r="B255" s="67" t="s">
        <v>129</v>
      </c>
      <c r="C255" s="88"/>
      <c r="D255" s="78" t="s">
        <v>772</v>
      </c>
      <c r="E255" s="89" t="s">
        <v>17</v>
      </c>
      <c r="F255" s="91" t="s">
        <v>20</v>
      </c>
      <c r="G255" s="82">
        <v>1.03</v>
      </c>
      <c r="H255" s="80">
        <f>ROUND((H252/0.19/2.95)*0.15*5*G255,0)</f>
        <v>60</v>
      </c>
      <c r="I255" s="184"/>
      <c r="J255" s="183"/>
      <c r="K255" s="73">
        <f t="shared" si="222"/>
        <v>0</v>
      </c>
      <c r="L255" s="74">
        <f t="shared" si="223"/>
        <v>0</v>
      </c>
      <c r="M255" s="75">
        <f t="shared" si="224"/>
        <v>0</v>
      </c>
      <c r="N255" s="76">
        <f t="shared" si="225"/>
        <v>0</v>
      </c>
      <c r="O255" s="214"/>
    </row>
    <row r="256" spans="1:26" s="66" customFormat="1" ht="39.75" customHeight="1" x14ac:dyDescent="0.3">
      <c r="A256" s="219" t="s">
        <v>61</v>
      </c>
      <c r="B256" s="57" t="s">
        <v>128</v>
      </c>
      <c r="C256" s="253" t="s">
        <v>770</v>
      </c>
      <c r="D256" s="84" t="s">
        <v>646</v>
      </c>
      <c r="E256" s="60" t="s">
        <v>17</v>
      </c>
      <c r="F256" s="61" t="s">
        <v>20</v>
      </c>
      <c r="G256" s="62">
        <v>1</v>
      </c>
      <c r="H256" s="63">
        <f>16.71/0.08*0.3</f>
        <v>62.66</v>
      </c>
      <c r="I256" s="180"/>
      <c r="J256" s="181"/>
      <c r="K256" s="57">
        <f>I256+J256</f>
        <v>0</v>
      </c>
      <c r="L256" s="64">
        <f>I256*H256</f>
        <v>0</v>
      </c>
      <c r="M256" s="60">
        <f>J256*H256</f>
        <v>0</v>
      </c>
      <c r="N256" s="65">
        <f>L256+M256</f>
        <v>0</v>
      </c>
      <c r="O256" s="207" t="s">
        <v>82</v>
      </c>
    </row>
    <row r="257" spans="1:26" s="128" customFormat="1" ht="30.75" customHeight="1" x14ac:dyDescent="0.3">
      <c r="A257" s="5" t="s">
        <v>321</v>
      </c>
      <c r="B257" s="67" t="s">
        <v>129</v>
      </c>
      <c r="C257" s="124"/>
      <c r="D257" s="69" t="s">
        <v>184</v>
      </c>
      <c r="E257" s="89" t="s">
        <v>17</v>
      </c>
      <c r="F257" s="125" t="s">
        <v>19</v>
      </c>
      <c r="G257" s="127">
        <v>13</v>
      </c>
      <c r="H257" s="71">
        <f>ROUNDUP(H256*G257,0)</f>
        <v>815</v>
      </c>
      <c r="I257" s="185"/>
      <c r="J257" s="202"/>
      <c r="K257" s="73">
        <f t="shared" ref="K257:K259" si="226">I257+J257</f>
        <v>0</v>
      </c>
      <c r="L257" s="74">
        <f t="shared" ref="L257:L259" si="227">I257*H257</f>
        <v>0</v>
      </c>
      <c r="M257" s="75">
        <f t="shared" ref="M257:M259" si="228">J257*H257</f>
        <v>0</v>
      </c>
      <c r="N257" s="76">
        <f t="shared" ref="N257:N259" si="229">L257+M257</f>
        <v>0</v>
      </c>
      <c r="O257" s="210"/>
    </row>
    <row r="258" spans="1:26" s="131" customFormat="1" ht="16.5" customHeight="1" x14ac:dyDescent="0.3">
      <c r="A258" s="5" t="s">
        <v>322</v>
      </c>
      <c r="B258" s="67" t="s">
        <v>129</v>
      </c>
      <c r="C258" s="129"/>
      <c r="D258" s="78" t="s">
        <v>174</v>
      </c>
      <c r="E258" s="89" t="s">
        <v>17</v>
      </c>
      <c r="F258" s="71" t="s">
        <v>18</v>
      </c>
      <c r="G258" s="130">
        <v>0.02</v>
      </c>
      <c r="H258" s="71">
        <f>ROUNDUP(H256*G258,0)</f>
        <v>2</v>
      </c>
      <c r="I258" s="185"/>
      <c r="J258" s="202"/>
      <c r="K258" s="73">
        <f t="shared" si="226"/>
        <v>0</v>
      </c>
      <c r="L258" s="74">
        <f t="shared" si="227"/>
        <v>0</v>
      </c>
      <c r="M258" s="75">
        <f t="shared" si="228"/>
        <v>0</v>
      </c>
      <c r="N258" s="76">
        <f t="shared" si="229"/>
        <v>0</v>
      </c>
      <c r="O258" s="208"/>
    </row>
    <row r="259" spans="1:26" s="128" customFormat="1" ht="16.5" customHeight="1" x14ac:dyDescent="0.3">
      <c r="A259" s="5" t="s">
        <v>323</v>
      </c>
      <c r="B259" s="67" t="s">
        <v>129</v>
      </c>
      <c r="C259" s="96"/>
      <c r="D259" s="78" t="s">
        <v>772</v>
      </c>
      <c r="E259" s="89" t="s">
        <v>17</v>
      </c>
      <c r="F259" s="91" t="s">
        <v>20</v>
      </c>
      <c r="G259" s="70">
        <v>1.03</v>
      </c>
      <c r="H259" s="80">
        <f>ROUND((H256/2.95)*0.05*5*G259,0)</f>
        <v>5</v>
      </c>
      <c r="I259" s="185"/>
      <c r="J259" s="202"/>
      <c r="K259" s="73">
        <f t="shared" si="226"/>
        <v>0</v>
      </c>
      <c r="L259" s="74">
        <f t="shared" si="227"/>
        <v>0</v>
      </c>
      <c r="M259" s="75">
        <f t="shared" si="228"/>
        <v>0</v>
      </c>
      <c r="N259" s="76">
        <f t="shared" si="229"/>
        <v>0</v>
      </c>
      <c r="O259" s="210"/>
    </row>
    <row r="260" spans="1:26" s="128" customFormat="1" ht="33" customHeight="1" x14ac:dyDescent="0.3">
      <c r="A260" s="220" t="s">
        <v>62</v>
      </c>
      <c r="B260" s="57" t="s">
        <v>128</v>
      </c>
      <c r="C260" s="253" t="s">
        <v>770</v>
      </c>
      <c r="D260" s="84" t="s">
        <v>681</v>
      </c>
      <c r="E260" s="60" t="s">
        <v>17</v>
      </c>
      <c r="F260" s="61" t="s">
        <v>20</v>
      </c>
      <c r="G260" s="62">
        <v>1</v>
      </c>
      <c r="H260" s="63">
        <f>(16.71/0.08-H256)/2.95*0.19</f>
        <v>9.42</v>
      </c>
      <c r="I260" s="180"/>
      <c r="J260" s="181"/>
      <c r="K260" s="57">
        <f>I260+J260</f>
        <v>0</v>
      </c>
      <c r="L260" s="64">
        <f>I260*H260</f>
        <v>0</v>
      </c>
      <c r="M260" s="60">
        <f>J260*H260</f>
        <v>0</v>
      </c>
      <c r="N260" s="65">
        <f>L260+M260</f>
        <v>0</v>
      </c>
      <c r="O260" s="207" t="s">
        <v>82</v>
      </c>
    </row>
    <row r="261" spans="1:26" s="128" customFormat="1" ht="16.5" customHeight="1" x14ac:dyDescent="0.3">
      <c r="A261" s="221" t="s">
        <v>324</v>
      </c>
      <c r="B261" s="67" t="s">
        <v>129</v>
      </c>
      <c r="C261" s="124"/>
      <c r="D261" s="69" t="s">
        <v>184</v>
      </c>
      <c r="E261" s="89" t="s">
        <v>17</v>
      </c>
      <c r="F261" s="125" t="s">
        <v>19</v>
      </c>
      <c r="G261" s="127">
        <v>13</v>
      </c>
      <c r="H261" s="71">
        <f>ROUNDUP(H260*G261,0)</f>
        <v>123</v>
      </c>
      <c r="I261" s="185"/>
      <c r="J261" s="202"/>
      <c r="K261" s="73">
        <f t="shared" ref="K261:K262" si="230">I261+J261</f>
        <v>0</v>
      </c>
      <c r="L261" s="74">
        <f t="shared" ref="L261:L262" si="231">I261*H261</f>
        <v>0</v>
      </c>
      <c r="M261" s="75">
        <f t="shared" ref="M261:M262" si="232">J261*H261</f>
        <v>0</v>
      </c>
      <c r="N261" s="76">
        <f t="shared" ref="N261:N262" si="233">L261+M261</f>
        <v>0</v>
      </c>
      <c r="O261" s="218"/>
    </row>
    <row r="262" spans="1:26" s="128" customFormat="1" ht="16.5" customHeight="1" x14ac:dyDescent="0.3">
      <c r="A262" s="221" t="s">
        <v>325</v>
      </c>
      <c r="B262" s="67" t="s">
        <v>129</v>
      </c>
      <c r="C262" s="129"/>
      <c r="D262" s="78" t="s">
        <v>174</v>
      </c>
      <c r="E262" s="89" t="s">
        <v>17</v>
      </c>
      <c r="F262" s="71" t="s">
        <v>18</v>
      </c>
      <c r="G262" s="130">
        <v>0.02</v>
      </c>
      <c r="H262" s="71">
        <f>ROUNDUP(H260*G262,0)</f>
        <v>1</v>
      </c>
      <c r="I262" s="185"/>
      <c r="J262" s="202"/>
      <c r="K262" s="73">
        <f t="shared" si="230"/>
        <v>0</v>
      </c>
      <c r="L262" s="74">
        <f t="shared" si="231"/>
        <v>0</v>
      </c>
      <c r="M262" s="75">
        <f t="shared" si="232"/>
        <v>0</v>
      </c>
      <c r="N262" s="76">
        <f t="shared" si="233"/>
        <v>0</v>
      </c>
      <c r="O262" s="218"/>
    </row>
    <row r="263" spans="1:26" s="66" customFormat="1" ht="39.75" customHeight="1" x14ac:dyDescent="0.3">
      <c r="A263" s="219" t="s">
        <v>136</v>
      </c>
      <c r="B263" s="57" t="s">
        <v>128</v>
      </c>
      <c r="C263" s="58" t="s">
        <v>769</v>
      </c>
      <c r="D263" s="59" t="s">
        <v>210</v>
      </c>
      <c r="E263" s="60" t="s">
        <v>17</v>
      </c>
      <c r="F263" s="61" t="s">
        <v>20</v>
      </c>
      <c r="G263" s="62">
        <v>1</v>
      </c>
      <c r="H263" s="92">
        <f>4.26/0.12</f>
        <v>35.5</v>
      </c>
      <c r="I263" s="189"/>
      <c r="J263" s="190"/>
      <c r="K263" s="57">
        <f>I263+J263</f>
        <v>0</v>
      </c>
      <c r="L263" s="64">
        <f>I263*H263</f>
        <v>0</v>
      </c>
      <c r="M263" s="60">
        <f>J263*H263</f>
        <v>0</v>
      </c>
      <c r="N263" s="65">
        <f>L263+M263</f>
        <v>0</v>
      </c>
      <c r="O263" s="207" t="s">
        <v>82</v>
      </c>
    </row>
    <row r="264" spans="1:26" s="77" customFormat="1" ht="18.75" customHeight="1" x14ac:dyDescent="0.3">
      <c r="A264" s="5" t="s">
        <v>326</v>
      </c>
      <c r="B264" s="67" t="s">
        <v>129</v>
      </c>
      <c r="C264" s="88"/>
      <c r="D264" s="78" t="s">
        <v>211</v>
      </c>
      <c r="E264" s="89" t="s">
        <v>17</v>
      </c>
      <c r="F264" s="71" t="s">
        <v>19</v>
      </c>
      <c r="G264" s="93">
        <v>51</v>
      </c>
      <c r="H264" s="94">
        <f>ROUND(H263*G264,0)</f>
        <v>1811</v>
      </c>
      <c r="I264" s="185"/>
      <c r="J264" s="186"/>
      <c r="K264" s="73">
        <f t="shared" ref="K264:K266" si="234">I264+J264</f>
        <v>0</v>
      </c>
      <c r="L264" s="74">
        <f t="shared" ref="L264:L266" si="235">I264*H264</f>
        <v>0</v>
      </c>
      <c r="M264" s="75">
        <f t="shared" ref="M264:M266" si="236">J264*H264</f>
        <v>0</v>
      </c>
      <c r="N264" s="76">
        <f t="shared" ref="N264:N266" si="237">L264+M264</f>
        <v>0</v>
      </c>
      <c r="O264" s="208"/>
    </row>
    <row r="265" spans="1:26" s="95" customFormat="1" ht="18.75" customHeight="1" x14ac:dyDescent="0.3">
      <c r="A265" s="5" t="s">
        <v>327</v>
      </c>
      <c r="B265" s="67" t="s">
        <v>129</v>
      </c>
      <c r="C265" s="90"/>
      <c r="D265" s="78" t="s">
        <v>26</v>
      </c>
      <c r="E265" s="89" t="s">
        <v>17</v>
      </c>
      <c r="F265" s="91" t="s">
        <v>18</v>
      </c>
      <c r="G265" s="82">
        <v>0.02</v>
      </c>
      <c r="H265" s="71">
        <f>ROUNDUP(H263*G265,0)</f>
        <v>1</v>
      </c>
      <c r="I265" s="185"/>
      <c r="J265" s="186"/>
      <c r="K265" s="73">
        <f t="shared" si="234"/>
        <v>0</v>
      </c>
      <c r="L265" s="74">
        <f t="shared" si="235"/>
        <v>0</v>
      </c>
      <c r="M265" s="75">
        <f t="shared" si="236"/>
        <v>0</v>
      </c>
      <c r="N265" s="76">
        <f t="shared" si="237"/>
        <v>0</v>
      </c>
      <c r="O265" s="210"/>
    </row>
    <row r="266" spans="1:26" s="95" customFormat="1" ht="18.75" customHeight="1" x14ac:dyDescent="0.3">
      <c r="A266" s="5" t="s">
        <v>708</v>
      </c>
      <c r="B266" s="67" t="s">
        <v>129</v>
      </c>
      <c r="C266" s="96"/>
      <c r="D266" s="78" t="s">
        <v>772</v>
      </c>
      <c r="E266" s="89" t="s">
        <v>17</v>
      </c>
      <c r="F266" s="91" t="s">
        <v>20</v>
      </c>
      <c r="G266" s="82">
        <v>1.03</v>
      </c>
      <c r="H266" s="80">
        <f>ROUND((H263/2.95)*0.1*12*G266,0)</f>
        <v>15</v>
      </c>
      <c r="I266" s="185"/>
      <c r="J266" s="186"/>
      <c r="K266" s="73">
        <f t="shared" si="234"/>
        <v>0</v>
      </c>
      <c r="L266" s="74">
        <f t="shared" si="235"/>
        <v>0</v>
      </c>
      <c r="M266" s="75">
        <f t="shared" si="236"/>
        <v>0</v>
      </c>
      <c r="N266" s="76">
        <f t="shared" si="237"/>
        <v>0</v>
      </c>
      <c r="O266" s="209"/>
    </row>
    <row r="267" spans="1:26" s="101" customFormat="1" ht="39.75" customHeight="1" x14ac:dyDescent="0.3">
      <c r="A267" s="219" t="s">
        <v>709</v>
      </c>
      <c r="B267" s="57" t="s">
        <v>128</v>
      </c>
      <c r="C267" s="253" t="s">
        <v>771</v>
      </c>
      <c r="D267" s="59" t="s">
        <v>676</v>
      </c>
      <c r="E267" s="97" t="s">
        <v>17</v>
      </c>
      <c r="F267" s="98" t="s">
        <v>19</v>
      </c>
      <c r="G267" s="62">
        <v>1</v>
      </c>
      <c r="H267" s="63">
        <v>50</v>
      </c>
      <c r="I267" s="203"/>
      <c r="J267" s="204"/>
      <c r="K267" s="57">
        <f>I267+J267</f>
        <v>0</v>
      </c>
      <c r="L267" s="64">
        <f>I267*H267</f>
        <v>0</v>
      </c>
      <c r="M267" s="60">
        <f>J267*H267</f>
        <v>0</v>
      </c>
      <c r="N267" s="65">
        <f>L267+M267</f>
        <v>0</v>
      </c>
      <c r="O267" s="207" t="s">
        <v>82</v>
      </c>
    </row>
    <row r="268" spans="1:26" s="107" customFormat="1" ht="20.25" customHeight="1" x14ac:dyDescent="0.3">
      <c r="A268" s="5" t="s">
        <v>710</v>
      </c>
      <c r="B268" s="67" t="s">
        <v>129</v>
      </c>
      <c r="C268" s="134"/>
      <c r="D268" s="136" t="s">
        <v>677</v>
      </c>
      <c r="E268" s="89" t="s">
        <v>17</v>
      </c>
      <c r="F268" s="125" t="s">
        <v>19</v>
      </c>
      <c r="G268" s="126">
        <v>1</v>
      </c>
      <c r="H268" s="127">
        <v>34</v>
      </c>
      <c r="I268" s="185"/>
      <c r="J268" s="202"/>
      <c r="K268" s="73">
        <f t="shared" ref="K268:K269" si="238">I268+J268</f>
        <v>0</v>
      </c>
      <c r="L268" s="74">
        <f t="shared" ref="L268:L269" si="239">I268*H268</f>
        <v>0</v>
      </c>
      <c r="M268" s="75">
        <f t="shared" ref="M268:M269" si="240">J268*H268</f>
        <v>0</v>
      </c>
      <c r="N268" s="76">
        <f t="shared" ref="N268:N269" si="241">L268+M268</f>
        <v>0</v>
      </c>
      <c r="O268" s="216"/>
    </row>
    <row r="269" spans="1:26" s="107" customFormat="1" ht="20.25" customHeight="1" x14ac:dyDescent="0.3">
      <c r="A269" s="5" t="s">
        <v>711</v>
      </c>
      <c r="B269" s="67" t="s">
        <v>129</v>
      </c>
      <c r="C269" s="134"/>
      <c r="D269" s="137" t="s">
        <v>678</v>
      </c>
      <c r="E269" s="89" t="s">
        <v>17</v>
      </c>
      <c r="F269" s="125" t="s">
        <v>19</v>
      </c>
      <c r="G269" s="126">
        <v>1</v>
      </c>
      <c r="H269" s="127">
        <v>16</v>
      </c>
      <c r="I269" s="185"/>
      <c r="J269" s="202"/>
      <c r="K269" s="73">
        <f t="shared" si="238"/>
        <v>0</v>
      </c>
      <c r="L269" s="74">
        <f t="shared" si="239"/>
        <v>0</v>
      </c>
      <c r="M269" s="75">
        <f t="shared" si="240"/>
        <v>0</v>
      </c>
      <c r="N269" s="76">
        <f t="shared" si="241"/>
        <v>0</v>
      </c>
      <c r="O269" s="209"/>
    </row>
    <row r="270" spans="1:26" s="56" customFormat="1" ht="30" customHeight="1" x14ac:dyDescent="0.3">
      <c r="A270" s="225" t="s">
        <v>63</v>
      </c>
      <c r="B270" s="116"/>
      <c r="C270" s="133" t="s">
        <v>122</v>
      </c>
      <c r="D270" s="45" t="s">
        <v>659</v>
      </c>
      <c r="E270" s="117"/>
      <c r="F270" s="117"/>
      <c r="G270" s="118"/>
      <c r="H270" s="116"/>
      <c r="I270" s="197"/>
      <c r="J270" s="198"/>
      <c r="K270" s="43"/>
      <c r="L270" s="119"/>
      <c r="M270" s="120"/>
      <c r="N270" s="55"/>
      <c r="O270" s="213"/>
      <c r="P270" s="121"/>
      <c r="Q270" s="121"/>
      <c r="R270" s="121"/>
      <c r="S270" s="121"/>
      <c r="T270" s="121"/>
      <c r="U270" s="121"/>
      <c r="V270" s="122"/>
      <c r="W270" s="122"/>
      <c r="X270" s="122"/>
      <c r="Y270" s="122"/>
      <c r="Z270" s="122"/>
    </row>
    <row r="271" spans="1:26" s="66" customFormat="1" ht="40.5" customHeight="1" x14ac:dyDescent="0.3">
      <c r="A271" s="219" t="s">
        <v>64</v>
      </c>
      <c r="B271" s="57" t="s">
        <v>128</v>
      </c>
      <c r="C271" s="123" t="s">
        <v>644</v>
      </c>
      <c r="D271" s="59" t="s">
        <v>649</v>
      </c>
      <c r="E271" s="60" t="s">
        <v>17</v>
      </c>
      <c r="F271" s="61" t="s">
        <v>18</v>
      </c>
      <c r="G271" s="62">
        <v>1</v>
      </c>
      <c r="H271" s="63">
        <v>25.07</v>
      </c>
      <c r="I271" s="180"/>
      <c r="J271" s="181"/>
      <c r="K271" s="57">
        <f>I271+J271</f>
        <v>0</v>
      </c>
      <c r="L271" s="64">
        <f>I271*H271</f>
        <v>0</v>
      </c>
      <c r="M271" s="60">
        <f>J271*H271</f>
        <v>0</v>
      </c>
      <c r="N271" s="65">
        <f>L271+M271</f>
        <v>0</v>
      </c>
      <c r="O271" s="207" t="s">
        <v>82</v>
      </c>
    </row>
    <row r="272" spans="1:26" s="77" customFormat="1" ht="30.75" customHeight="1" x14ac:dyDescent="0.3">
      <c r="A272" s="5" t="s">
        <v>328</v>
      </c>
      <c r="B272" s="67" t="s">
        <v>129</v>
      </c>
      <c r="C272" s="88"/>
      <c r="D272" s="69" t="s">
        <v>176</v>
      </c>
      <c r="E272" s="70" t="s">
        <v>17</v>
      </c>
      <c r="F272" s="71" t="s">
        <v>19</v>
      </c>
      <c r="G272" s="72">
        <v>65</v>
      </c>
      <c r="H272" s="71">
        <f>ROUND(H271*G272,0)</f>
        <v>1630</v>
      </c>
      <c r="I272" s="182"/>
      <c r="J272" s="183"/>
      <c r="K272" s="73">
        <f t="shared" ref="K272:K274" si="242">I272+J272</f>
        <v>0</v>
      </c>
      <c r="L272" s="74">
        <f t="shared" ref="L272:L274" si="243">I272*H272</f>
        <v>0</v>
      </c>
      <c r="M272" s="75">
        <f t="shared" ref="M272:M274" si="244">J272*H272</f>
        <v>0</v>
      </c>
      <c r="N272" s="76">
        <f t="shared" ref="N272:N274" si="245">L272+M272</f>
        <v>0</v>
      </c>
      <c r="O272" s="214"/>
    </row>
    <row r="273" spans="1:15" ht="17.25" customHeight="1" x14ac:dyDescent="0.3">
      <c r="A273" s="5" t="s">
        <v>329</v>
      </c>
      <c r="B273" s="67" t="s">
        <v>129</v>
      </c>
      <c r="C273" s="90"/>
      <c r="D273" s="78" t="s">
        <v>174</v>
      </c>
      <c r="E273" s="70" t="s">
        <v>17</v>
      </c>
      <c r="F273" s="91" t="s">
        <v>18</v>
      </c>
      <c r="G273" s="82">
        <v>0.22</v>
      </c>
      <c r="H273" s="71">
        <f>ROUNDUP(H271*G273,0)</f>
        <v>6</v>
      </c>
      <c r="I273" s="185"/>
      <c r="J273" s="186"/>
      <c r="K273" s="73">
        <f t="shared" si="242"/>
        <v>0</v>
      </c>
      <c r="L273" s="74">
        <f t="shared" si="243"/>
        <v>0</v>
      </c>
      <c r="M273" s="75">
        <f t="shared" si="244"/>
        <v>0</v>
      </c>
      <c r="N273" s="76">
        <f t="shared" si="245"/>
        <v>0</v>
      </c>
      <c r="O273" s="210"/>
    </row>
    <row r="274" spans="1:15" ht="17.25" customHeight="1" x14ac:dyDescent="0.3">
      <c r="A274" s="5" t="s">
        <v>330</v>
      </c>
      <c r="B274" s="67" t="s">
        <v>129</v>
      </c>
      <c r="C274" s="90"/>
      <c r="D274" s="78" t="s">
        <v>772</v>
      </c>
      <c r="E274" s="70" t="s">
        <v>17</v>
      </c>
      <c r="F274" s="91" t="s">
        <v>20</v>
      </c>
      <c r="G274" s="82">
        <v>1.03</v>
      </c>
      <c r="H274" s="80">
        <f>ROUND((H271/0.19/2.95)*0.15*5*G274,0)</f>
        <v>35</v>
      </c>
      <c r="I274" s="199"/>
      <c r="J274" s="186"/>
      <c r="K274" s="73">
        <f t="shared" si="242"/>
        <v>0</v>
      </c>
      <c r="L274" s="74">
        <f t="shared" si="243"/>
        <v>0</v>
      </c>
      <c r="M274" s="75">
        <f t="shared" si="244"/>
        <v>0</v>
      </c>
      <c r="N274" s="76">
        <f t="shared" si="245"/>
        <v>0</v>
      </c>
      <c r="O274" s="210"/>
    </row>
    <row r="275" spans="1:15" s="66" customFormat="1" ht="40.5" customHeight="1" x14ac:dyDescent="0.3">
      <c r="A275" s="219" t="s">
        <v>65</v>
      </c>
      <c r="B275" s="57" t="s">
        <v>128</v>
      </c>
      <c r="C275" s="58" t="s">
        <v>767</v>
      </c>
      <c r="D275" s="59" t="s">
        <v>673</v>
      </c>
      <c r="E275" s="60" t="s">
        <v>17</v>
      </c>
      <c r="F275" s="61" t="s">
        <v>18</v>
      </c>
      <c r="G275" s="62">
        <v>1</v>
      </c>
      <c r="H275" s="63">
        <v>43.18</v>
      </c>
      <c r="I275" s="180"/>
      <c r="J275" s="181"/>
      <c r="K275" s="57">
        <f>I275+J275</f>
        <v>0</v>
      </c>
      <c r="L275" s="64">
        <f>I275*H275</f>
        <v>0</v>
      </c>
      <c r="M275" s="60">
        <f>J275*H275</f>
        <v>0</v>
      </c>
      <c r="N275" s="65">
        <f>L275+M275</f>
        <v>0</v>
      </c>
      <c r="O275" s="207" t="s">
        <v>82</v>
      </c>
    </row>
    <row r="276" spans="1:15" s="107" customFormat="1" ht="29.25" customHeight="1" x14ac:dyDescent="0.3">
      <c r="A276" s="5" t="s">
        <v>331</v>
      </c>
      <c r="B276" s="67" t="s">
        <v>129</v>
      </c>
      <c r="C276" s="124"/>
      <c r="D276" s="69" t="s">
        <v>176</v>
      </c>
      <c r="E276" s="89" t="s">
        <v>17</v>
      </c>
      <c r="F276" s="125" t="s">
        <v>19</v>
      </c>
      <c r="G276" s="126">
        <v>65</v>
      </c>
      <c r="H276" s="71">
        <f>ROUND(H275*G276,0)</f>
        <v>2807</v>
      </c>
      <c r="I276" s="200"/>
      <c r="J276" s="201"/>
      <c r="K276" s="73">
        <f t="shared" ref="K276:K278" si="246">I276+J276</f>
        <v>0</v>
      </c>
      <c r="L276" s="74">
        <f t="shared" ref="L276:L278" si="247">I276*H276</f>
        <v>0</v>
      </c>
      <c r="M276" s="75">
        <f t="shared" ref="M276:M278" si="248">J276*H276</f>
        <v>0</v>
      </c>
      <c r="N276" s="76">
        <f t="shared" ref="N276:N278" si="249">L276+M276</f>
        <v>0</v>
      </c>
      <c r="O276" s="215"/>
    </row>
    <row r="277" spans="1:15" s="77" customFormat="1" ht="16.5" customHeight="1" x14ac:dyDescent="0.3">
      <c r="A277" s="5" t="s">
        <v>332</v>
      </c>
      <c r="B277" s="67" t="s">
        <v>129</v>
      </c>
      <c r="C277" s="88"/>
      <c r="D277" s="78" t="s">
        <v>174</v>
      </c>
      <c r="E277" s="89" t="s">
        <v>17</v>
      </c>
      <c r="F277" s="71" t="s">
        <v>18</v>
      </c>
      <c r="G277" s="72">
        <v>0.22</v>
      </c>
      <c r="H277" s="71">
        <f>ROUNDUP(H275*G277,0)</f>
        <v>10</v>
      </c>
      <c r="I277" s="182"/>
      <c r="J277" s="183"/>
      <c r="K277" s="73">
        <f t="shared" si="246"/>
        <v>0</v>
      </c>
      <c r="L277" s="74">
        <f t="shared" si="247"/>
        <v>0</v>
      </c>
      <c r="M277" s="75">
        <f t="shared" si="248"/>
        <v>0</v>
      </c>
      <c r="N277" s="76">
        <f t="shared" si="249"/>
        <v>0</v>
      </c>
      <c r="O277" s="214"/>
    </row>
    <row r="278" spans="1:15" s="77" customFormat="1" ht="16.5" customHeight="1" x14ac:dyDescent="0.3">
      <c r="A278" s="5" t="s">
        <v>330</v>
      </c>
      <c r="B278" s="67" t="s">
        <v>129</v>
      </c>
      <c r="C278" s="88"/>
      <c r="D278" s="78" t="s">
        <v>772</v>
      </c>
      <c r="E278" s="89" t="s">
        <v>17</v>
      </c>
      <c r="F278" s="91" t="s">
        <v>20</v>
      </c>
      <c r="G278" s="82">
        <v>1.03</v>
      </c>
      <c r="H278" s="80">
        <f>ROUND((H275/0.19/2.95)*0.15*5*G278,0)</f>
        <v>60</v>
      </c>
      <c r="I278" s="184"/>
      <c r="J278" s="183"/>
      <c r="K278" s="73">
        <f t="shared" si="246"/>
        <v>0</v>
      </c>
      <c r="L278" s="74">
        <f t="shared" si="247"/>
        <v>0</v>
      </c>
      <c r="M278" s="75">
        <f t="shared" si="248"/>
        <v>0</v>
      </c>
      <c r="N278" s="76">
        <f t="shared" si="249"/>
        <v>0</v>
      </c>
      <c r="O278" s="214"/>
    </row>
    <row r="279" spans="1:15" s="66" customFormat="1" ht="40.5" customHeight="1" x14ac:dyDescent="0.3">
      <c r="A279" s="219" t="s">
        <v>66</v>
      </c>
      <c r="B279" s="57" t="s">
        <v>128</v>
      </c>
      <c r="C279" s="253" t="s">
        <v>770</v>
      </c>
      <c r="D279" s="84" t="s">
        <v>646</v>
      </c>
      <c r="E279" s="60" t="s">
        <v>17</v>
      </c>
      <c r="F279" s="61" t="s">
        <v>20</v>
      </c>
      <c r="G279" s="62">
        <v>1</v>
      </c>
      <c r="H279" s="63">
        <f>16.71/0.08*0.3</f>
        <v>62.66</v>
      </c>
      <c r="I279" s="180"/>
      <c r="J279" s="181"/>
      <c r="K279" s="57">
        <f>I279+J279</f>
        <v>0</v>
      </c>
      <c r="L279" s="64">
        <f>I279*H279</f>
        <v>0</v>
      </c>
      <c r="M279" s="60">
        <f>J279*H279</f>
        <v>0</v>
      </c>
      <c r="N279" s="65">
        <f>L279+M279</f>
        <v>0</v>
      </c>
      <c r="O279" s="207" t="s">
        <v>82</v>
      </c>
    </row>
    <row r="280" spans="1:15" s="128" customFormat="1" ht="30.75" customHeight="1" x14ac:dyDescent="0.3">
      <c r="A280" s="5" t="s">
        <v>333</v>
      </c>
      <c r="B280" s="67" t="s">
        <v>129</v>
      </c>
      <c r="C280" s="124"/>
      <c r="D280" s="69" t="s">
        <v>184</v>
      </c>
      <c r="E280" s="89" t="s">
        <v>17</v>
      </c>
      <c r="F280" s="125" t="s">
        <v>19</v>
      </c>
      <c r="G280" s="127">
        <v>13</v>
      </c>
      <c r="H280" s="71">
        <f>ROUNDUP(H279*G280,0)</f>
        <v>815</v>
      </c>
      <c r="I280" s="185"/>
      <c r="J280" s="202"/>
      <c r="K280" s="73">
        <f t="shared" ref="K280:K282" si="250">I280+J280</f>
        <v>0</v>
      </c>
      <c r="L280" s="74">
        <f t="shared" ref="L280:L282" si="251">I280*H280</f>
        <v>0</v>
      </c>
      <c r="M280" s="75">
        <f t="shared" ref="M280:M282" si="252">J280*H280</f>
        <v>0</v>
      </c>
      <c r="N280" s="76">
        <f t="shared" ref="N280:N282" si="253">L280+M280</f>
        <v>0</v>
      </c>
      <c r="O280" s="210"/>
    </row>
    <row r="281" spans="1:15" s="131" customFormat="1" ht="16.5" customHeight="1" x14ac:dyDescent="0.3">
      <c r="A281" s="5" t="s">
        <v>334</v>
      </c>
      <c r="B281" s="67" t="s">
        <v>129</v>
      </c>
      <c r="C281" s="129"/>
      <c r="D281" s="78" t="s">
        <v>174</v>
      </c>
      <c r="E281" s="89" t="s">
        <v>17</v>
      </c>
      <c r="F281" s="71" t="s">
        <v>18</v>
      </c>
      <c r="G281" s="130">
        <v>0.02</v>
      </c>
      <c r="H281" s="71">
        <f>ROUNDUP(H279*G281,0)</f>
        <v>2</v>
      </c>
      <c r="I281" s="185"/>
      <c r="J281" s="202"/>
      <c r="K281" s="73">
        <f t="shared" si="250"/>
        <v>0</v>
      </c>
      <c r="L281" s="74">
        <f t="shared" si="251"/>
        <v>0</v>
      </c>
      <c r="M281" s="75">
        <f t="shared" si="252"/>
        <v>0</v>
      </c>
      <c r="N281" s="76">
        <f t="shared" si="253"/>
        <v>0</v>
      </c>
      <c r="O281" s="208"/>
    </row>
    <row r="282" spans="1:15" s="128" customFormat="1" ht="16.5" customHeight="1" x14ac:dyDescent="0.3">
      <c r="A282" s="5" t="s">
        <v>335</v>
      </c>
      <c r="B282" s="67" t="s">
        <v>129</v>
      </c>
      <c r="C282" s="96"/>
      <c r="D282" s="78" t="s">
        <v>772</v>
      </c>
      <c r="E282" s="89" t="s">
        <v>17</v>
      </c>
      <c r="F282" s="91" t="s">
        <v>20</v>
      </c>
      <c r="G282" s="70">
        <v>1.03</v>
      </c>
      <c r="H282" s="80">
        <f>ROUND((H279/2.95)*0.05*5*G282,0)</f>
        <v>5</v>
      </c>
      <c r="I282" s="185"/>
      <c r="J282" s="202"/>
      <c r="K282" s="73">
        <f t="shared" si="250"/>
        <v>0</v>
      </c>
      <c r="L282" s="74">
        <f t="shared" si="251"/>
        <v>0</v>
      </c>
      <c r="M282" s="75">
        <f t="shared" si="252"/>
        <v>0</v>
      </c>
      <c r="N282" s="76">
        <f t="shared" si="253"/>
        <v>0</v>
      </c>
      <c r="O282" s="210"/>
    </row>
    <row r="283" spans="1:15" s="128" customFormat="1" ht="32.4" customHeight="1" x14ac:dyDescent="0.3">
      <c r="A283" s="220" t="s">
        <v>67</v>
      </c>
      <c r="B283" s="57" t="s">
        <v>128</v>
      </c>
      <c r="C283" s="253" t="s">
        <v>770</v>
      </c>
      <c r="D283" s="84" t="s">
        <v>681</v>
      </c>
      <c r="E283" s="60" t="s">
        <v>17</v>
      </c>
      <c r="F283" s="61" t="s">
        <v>20</v>
      </c>
      <c r="G283" s="62">
        <v>1</v>
      </c>
      <c r="H283" s="63">
        <f>(16.71/0.08-H279)/2.95*0.19</f>
        <v>9.42</v>
      </c>
      <c r="I283" s="180"/>
      <c r="J283" s="181"/>
      <c r="K283" s="57">
        <f>I283+J283</f>
        <v>0</v>
      </c>
      <c r="L283" s="64">
        <f>I283*H283</f>
        <v>0</v>
      </c>
      <c r="M283" s="60">
        <f>J283*H283</f>
        <v>0</v>
      </c>
      <c r="N283" s="65">
        <f>L283+M283</f>
        <v>0</v>
      </c>
      <c r="O283" s="207" t="s">
        <v>82</v>
      </c>
    </row>
    <row r="284" spans="1:15" s="128" customFormat="1" ht="16.5" customHeight="1" x14ac:dyDescent="0.3">
      <c r="A284" s="221" t="s">
        <v>336</v>
      </c>
      <c r="B284" s="67" t="s">
        <v>129</v>
      </c>
      <c r="C284" s="124"/>
      <c r="D284" s="69" t="s">
        <v>184</v>
      </c>
      <c r="E284" s="89" t="s">
        <v>17</v>
      </c>
      <c r="F284" s="125" t="s">
        <v>19</v>
      </c>
      <c r="G284" s="127">
        <v>13</v>
      </c>
      <c r="H284" s="71">
        <f>ROUNDUP(H283*G284,0)</f>
        <v>123</v>
      </c>
      <c r="I284" s="185"/>
      <c r="J284" s="202"/>
      <c r="K284" s="73">
        <f t="shared" ref="K284:K285" si="254">I284+J284</f>
        <v>0</v>
      </c>
      <c r="L284" s="74">
        <f t="shared" ref="L284:L285" si="255">I284*H284</f>
        <v>0</v>
      </c>
      <c r="M284" s="75">
        <f t="shared" ref="M284:M285" si="256">J284*H284</f>
        <v>0</v>
      </c>
      <c r="N284" s="76">
        <f t="shared" ref="N284:N285" si="257">L284+M284</f>
        <v>0</v>
      </c>
      <c r="O284" s="218"/>
    </row>
    <row r="285" spans="1:15" s="128" customFormat="1" ht="16.5" customHeight="1" x14ac:dyDescent="0.3">
      <c r="A285" s="221" t="s">
        <v>337</v>
      </c>
      <c r="B285" s="67" t="s">
        <v>129</v>
      </c>
      <c r="C285" s="129"/>
      <c r="D285" s="78" t="s">
        <v>174</v>
      </c>
      <c r="E285" s="89" t="s">
        <v>17</v>
      </c>
      <c r="F285" s="71" t="s">
        <v>18</v>
      </c>
      <c r="G285" s="130">
        <v>0.02</v>
      </c>
      <c r="H285" s="71">
        <f>ROUNDUP(H283*G285,0)</f>
        <v>1</v>
      </c>
      <c r="I285" s="185"/>
      <c r="J285" s="202"/>
      <c r="K285" s="73">
        <f t="shared" si="254"/>
        <v>0</v>
      </c>
      <c r="L285" s="74">
        <f t="shared" si="255"/>
        <v>0</v>
      </c>
      <c r="M285" s="75">
        <f t="shared" si="256"/>
        <v>0</v>
      </c>
      <c r="N285" s="76">
        <f t="shared" si="257"/>
        <v>0</v>
      </c>
      <c r="O285" s="218"/>
    </row>
    <row r="286" spans="1:15" s="66" customFormat="1" ht="40.5" customHeight="1" x14ac:dyDescent="0.3">
      <c r="A286" s="219" t="s">
        <v>338</v>
      </c>
      <c r="B286" s="57" t="s">
        <v>128</v>
      </c>
      <c r="C286" s="58" t="s">
        <v>769</v>
      </c>
      <c r="D286" s="59" t="s">
        <v>210</v>
      </c>
      <c r="E286" s="60" t="s">
        <v>17</v>
      </c>
      <c r="F286" s="61" t="s">
        <v>20</v>
      </c>
      <c r="G286" s="62">
        <v>1</v>
      </c>
      <c r="H286" s="92">
        <f>9.23/0.12</f>
        <v>76.92</v>
      </c>
      <c r="I286" s="189"/>
      <c r="J286" s="190"/>
      <c r="K286" s="57">
        <f>I286+J286</f>
        <v>0</v>
      </c>
      <c r="L286" s="64">
        <f>I286*H286</f>
        <v>0</v>
      </c>
      <c r="M286" s="60">
        <f>J286*H286</f>
        <v>0</v>
      </c>
      <c r="N286" s="65">
        <f>L286+M286</f>
        <v>0</v>
      </c>
      <c r="O286" s="207" t="s">
        <v>82</v>
      </c>
    </row>
    <row r="287" spans="1:15" s="77" customFormat="1" ht="18.75" customHeight="1" x14ac:dyDescent="0.3">
      <c r="A287" s="5" t="s">
        <v>339</v>
      </c>
      <c r="B287" s="67" t="s">
        <v>129</v>
      </c>
      <c r="C287" s="88"/>
      <c r="D287" s="78" t="s">
        <v>211</v>
      </c>
      <c r="E287" s="89" t="s">
        <v>17</v>
      </c>
      <c r="F287" s="71" t="s">
        <v>19</v>
      </c>
      <c r="G287" s="93">
        <v>51</v>
      </c>
      <c r="H287" s="94">
        <f>ROUND(H286*G287,0)</f>
        <v>3923</v>
      </c>
      <c r="I287" s="185"/>
      <c r="J287" s="186"/>
      <c r="K287" s="73">
        <f t="shared" ref="K287:K289" si="258">I287+J287</f>
        <v>0</v>
      </c>
      <c r="L287" s="74">
        <f t="shared" ref="L287:L289" si="259">I287*H287</f>
        <v>0</v>
      </c>
      <c r="M287" s="75">
        <f t="shared" ref="M287:M289" si="260">J287*H287</f>
        <v>0</v>
      </c>
      <c r="N287" s="76">
        <f t="shared" ref="N287:N289" si="261">L287+M287</f>
        <v>0</v>
      </c>
      <c r="O287" s="208"/>
    </row>
    <row r="288" spans="1:15" s="95" customFormat="1" ht="18.75" customHeight="1" x14ac:dyDescent="0.3">
      <c r="A288" s="5" t="s">
        <v>340</v>
      </c>
      <c r="B288" s="67" t="s">
        <v>129</v>
      </c>
      <c r="C288" s="90"/>
      <c r="D288" s="78" t="s">
        <v>26</v>
      </c>
      <c r="E288" s="89" t="s">
        <v>17</v>
      </c>
      <c r="F288" s="91" t="s">
        <v>18</v>
      </c>
      <c r="G288" s="82">
        <v>0.02</v>
      </c>
      <c r="H288" s="71">
        <f>ROUNDUP(H286*G288,0)</f>
        <v>2</v>
      </c>
      <c r="I288" s="185"/>
      <c r="J288" s="186"/>
      <c r="K288" s="73">
        <f t="shared" si="258"/>
        <v>0</v>
      </c>
      <c r="L288" s="74">
        <f t="shared" si="259"/>
        <v>0</v>
      </c>
      <c r="M288" s="75">
        <f t="shared" si="260"/>
        <v>0</v>
      </c>
      <c r="N288" s="76">
        <f t="shared" si="261"/>
        <v>0</v>
      </c>
      <c r="O288" s="210"/>
    </row>
    <row r="289" spans="1:26" s="95" customFormat="1" ht="18.75" customHeight="1" x14ac:dyDescent="0.3">
      <c r="A289" s="5" t="s">
        <v>712</v>
      </c>
      <c r="B289" s="67" t="s">
        <v>129</v>
      </c>
      <c r="C289" s="96"/>
      <c r="D289" s="78" t="s">
        <v>772</v>
      </c>
      <c r="E289" s="89" t="s">
        <v>17</v>
      </c>
      <c r="F289" s="91" t="s">
        <v>20</v>
      </c>
      <c r="G289" s="82">
        <v>1.03</v>
      </c>
      <c r="H289" s="80">
        <f>ROUND((H286/2.95)*0.1*12*G289,0)</f>
        <v>32</v>
      </c>
      <c r="I289" s="185"/>
      <c r="J289" s="186"/>
      <c r="K289" s="73">
        <f t="shared" si="258"/>
        <v>0</v>
      </c>
      <c r="L289" s="74">
        <f t="shared" si="259"/>
        <v>0</v>
      </c>
      <c r="M289" s="75">
        <f t="shared" si="260"/>
        <v>0</v>
      </c>
      <c r="N289" s="76">
        <f t="shared" si="261"/>
        <v>0</v>
      </c>
      <c r="O289" s="209"/>
    </row>
    <row r="290" spans="1:26" s="101" customFormat="1" ht="40.5" customHeight="1" x14ac:dyDescent="0.3">
      <c r="A290" s="219" t="s">
        <v>713</v>
      </c>
      <c r="B290" s="57" t="s">
        <v>128</v>
      </c>
      <c r="C290" s="253" t="s">
        <v>771</v>
      </c>
      <c r="D290" s="59" t="s">
        <v>676</v>
      </c>
      <c r="E290" s="97" t="s">
        <v>17</v>
      </c>
      <c r="F290" s="98" t="s">
        <v>19</v>
      </c>
      <c r="G290" s="62">
        <v>1</v>
      </c>
      <c r="H290" s="63">
        <v>50</v>
      </c>
      <c r="I290" s="203"/>
      <c r="J290" s="204"/>
      <c r="K290" s="57">
        <f>I290+J290</f>
        <v>0</v>
      </c>
      <c r="L290" s="64">
        <f>I290*H290</f>
        <v>0</v>
      </c>
      <c r="M290" s="60">
        <f>J290*H290</f>
        <v>0</v>
      </c>
      <c r="N290" s="65">
        <f>L290+M290</f>
        <v>0</v>
      </c>
      <c r="O290" s="207" t="s">
        <v>82</v>
      </c>
    </row>
    <row r="291" spans="1:26" s="107" customFormat="1" ht="20.25" customHeight="1" x14ac:dyDescent="0.3">
      <c r="A291" s="5" t="s">
        <v>714</v>
      </c>
      <c r="B291" s="67" t="s">
        <v>129</v>
      </c>
      <c r="C291" s="134"/>
      <c r="D291" s="136" t="s">
        <v>677</v>
      </c>
      <c r="E291" s="89" t="s">
        <v>17</v>
      </c>
      <c r="F291" s="125" t="s">
        <v>19</v>
      </c>
      <c r="G291" s="126">
        <v>1</v>
      </c>
      <c r="H291" s="127">
        <v>34</v>
      </c>
      <c r="I291" s="185"/>
      <c r="J291" s="202"/>
      <c r="K291" s="73">
        <f t="shared" ref="K291:K292" si="262">I291+J291</f>
        <v>0</v>
      </c>
      <c r="L291" s="74">
        <f t="shared" ref="L291:L292" si="263">I291*H291</f>
        <v>0</v>
      </c>
      <c r="M291" s="75">
        <f t="shared" ref="M291:M292" si="264">J291*H291</f>
        <v>0</v>
      </c>
      <c r="N291" s="76">
        <f t="shared" ref="N291:N292" si="265">L291+M291</f>
        <v>0</v>
      </c>
      <c r="O291" s="209"/>
    </row>
    <row r="292" spans="1:26" s="107" customFormat="1" ht="20.25" customHeight="1" x14ac:dyDescent="0.3">
      <c r="A292" s="5" t="s">
        <v>715</v>
      </c>
      <c r="B292" s="67" t="s">
        <v>129</v>
      </c>
      <c r="C292" s="134"/>
      <c r="D292" s="137" t="s">
        <v>678</v>
      </c>
      <c r="E292" s="89" t="s">
        <v>17</v>
      </c>
      <c r="F292" s="125" t="s">
        <v>19</v>
      </c>
      <c r="G292" s="126">
        <v>1</v>
      </c>
      <c r="H292" s="127">
        <v>16</v>
      </c>
      <c r="I292" s="185"/>
      <c r="J292" s="202"/>
      <c r="K292" s="73">
        <f t="shared" si="262"/>
        <v>0</v>
      </c>
      <c r="L292" s="74">
        <f t="shared" si="263"/>
        <v>0</v>
      </c>
      <c r="M292" s="75">
        <f t="shared" si="264"/>
        <v>0</v>
      </c>
      <c r="N292" s="76">
        <f t="shared" si="265"/>
        <v>0</v>
      </c>
      <c r="O292" s="209"/>
    </row>
    <row r="293" spans="1:26" s="56" customFormat="1" ht="31.5" customHeight="1" x14ac:dyDescent="0.3">
      <c r="A293" s="225" t="s">
        <v>68</v>
      </c>
      <c r="B293" s="116"/>
      <c r="C293" s="133" t="s">
        <v>122</v>
      </c>
      <c r="D293" s="45" t="s">
        <v>660</v>
      </c>
      <c r="E293" s="117"/>
      <c r="F293" s="117"/>
      <c r="G293" s="118"/>
      <c r="H293" s="116"/>
      <c r="I293" s="197"/>
      <c r="J293" s="198"/>
      <c r="K293" s="43"/>
      <c r="L293" s="119"/>
      <c r="M293" s="120"/>
      <c r="N293" s="55"/>
      <c r="O293" s="213"/>
      <c r="P293" s="121"/>
      <c r="Q293" s="121"/>
      <c r="R293" s="121"/>
      <c r="S293" s="121"/>
      <c r="T293" s="121"/>
      <c r="U293" s="121"/>
      <c r="V293" s="122"/>
      <c r="W293" s="122"/>
      <c r="X293" s="122"/>
      <c r="Y293" s="122"/>
      <c r="Z293" s="122"/>
    </row>
    <row r="294" spans="1:26" s="66" customFormat="1" ht="39.75" customHeight="1" x14ac:dyDescent="0.3">
      <c r="A294" s="219" t="s">
        <v>69</v>
      </c>
      <c r="B294" s="57" t="s">
        <v>128</v>
      </c>
      <c r="C294" s="123" t="s">
        <v>644</v>
      </c>
      <c r="D294" s="59" t="s">
        <v>649</v>
      </c>
      <c r="E294" s="60" t="s">
        <v>17</v>
      </c>
      <c r="F294" s="61" t="s">
        <v>18</v>
      </c>
      <c r="G294" s="62">
        <v>1</v>
      </c>
      <c r="H294" s="63">
        <v>25.07</v>
      </c>
      <c r="I294" s="180"/>
      <c r="J294" s="181"/>
      <c r="K294" s="57">
        <f>I294+J294</f>
        <v>0</v>
      </c>
      <c r="L294" s="64">
        <f>I294*H294</f>
        <v>0</v>
      </c>
      <c r="M294" s="60">
        <f>J294*H294</f>
        <v>0</v>
      </c>
      <c r="N294" s="65">
        <f>L294+M294</f>
        <v>0</v>
      </c>
      <c r="O294" s="207" t="s">
        <v>82</v>
      </c>
    </row>
    <row r="295" spans="1:26" s="77" customFormat="1" ht="30.75" customHeight="1" x14ac:dyDescent="0.3">
      <c r="A295" s="5" t="s">
        <v>341</v>
      </c>
      <c r="B295" s="67" t="s">
        <v>129</v>
      </c>
      <c r="C295" s="88"/>
      <c r="D295" s="69" t="s">
        <v>176</v>
      </c>
      <c r="E295" s="70" t="s">
        <v>17</v>
      </c>
      <c r="F295" s="71" t="s">
        <v>19</v>
      </c>
      <c r="G295" s="72">
        <v>65</v>
      </c>
      <c r="H295" s="71">
        <f>ROUND(H294*G295,0)</f>
        <v>1630</v>
      </c>
      <c r="I295" s="182"/>
      <c r="J295" s="183"/>
      <c r="K295" s="73">
        <f t="shared" ref="K295:K297" si="266">I295+J295</f>
        <v>0</v>
      </c>
      <c r="L295" s="74">
        <f t="shared" ref="L295:L297" si="267">I295*H295</f>
        <v>0</v>
      </c>
      <c r="M295" s="75">
        <f t="shared" ref="M295:M297" si="268">J295*H295</f>
        <v>0</v>
      </c>
      <c r="N295" s="76">
        <f t="shared" ref="N295:N297" si="269">L295+M295</f>
        <v>0</v>
      </c>
      <c r="O295" s="214"/>
    </row>
    <row r="296" spans="1:26" ht="17.25" customHeight="1" x14ac:dyDescent="0.3">
      <c r="A296" s="5" t="s">
        <v>342</v>
      </c>
      <c r="B296" s="67" t="s">
        <v>129</v>
      </c>
      <c r="C296" s="90"/>
      <c r="D296" s="78" t="s">
        <v>174</v>
      </c>
      <c r="E296" s="70" t="s">
        <v>17</v>
      </c>
      <c r="F296" s="91" t="s">
        <v>18</v>
      </c>
      <c r="G296" s="82">
        <v>0.22</v>
      </c>
      <c r="H296" s="71">
        <f>ROUNDUP(H294*G296,0)</f>
        <v>6</v>
      </c>
      <c r="I296" s="185"/>
      <c r="J296" s="186"/>
      <c r="K296" s="73">
        <f t="shared" si="266"/>
        <v>0</v>
      </c>
      <c r="L296" s="74">
        <f t="shared" si="267"/>
        <v>0</v>
      </c>
      <c r="M296" s="75">
        <f t="shared" si="268"/>
        <v>0</v>
      </c>
      <c r="N296" s="76">
        <f t="shared" si="269"/>
        <v>0</v>
      </c>
      <c r="O296" s="210"/>
    </row>
    <row r="297" spans="1:26" ht="17.25" customHeight="1" x14ac:dyDescent="0.3">
      <c r="A297" s="5" t="s">
        <v>343</v>
      </c>
      <c r="B297" s="67" t="s">
        <v>129</v>
      </c>
      <c r="C297" s="90"/>
      <c r="D297" s="78" t="s">
        <v>772</v>
      </c>
      <c r="E297" s="70" t="s">
        <v>17</v>
      </c>
      <c r="F297" s="91" t="s">
        <v>20</v>
      </c>
      <c r="G297" s="82">
        <v>1.03</v>
      </c>
      <c r="H297" s="80">
        <f>ROUND((H294/0.19/2.95)*0.15*5*G297,0)</f>
        <v>35</v>
      </c>
      <c r="I297" s="199"/>
      <c r="J297" s="186"/>
      <c r="K297" s="73">
        <f t="shared" si="266"/>
        <v>0</v>
      </c>
      <c r="L297" s="74">
        <f t="shared" si="267"/>
        <v>0</v>
      </c>
      <c r="M297" s="75">
        <f t="shared" si="268"/>
        <v>0</v>
      </c>
      <c r="N297" s="76">
        <f t="shared" si="269"/>
        <v>0</v>
      </c>
      <c r="O297" s="210"/>
    </row>
    <row r="298" spans="1:26" s="66" customFormat="1" ht="39.75" customHeight="1" x14ac:dyDescent="0.3">
      <c r="A298" s="219" t="s">
        <v>70</v>
      </c>
      <c r="B298" s="57" t="s">
        <v>128</v>
      </c>
      <c r="C298" s="58" t="s">
        <v>767</v>
      </c>
      <c r="D298" s="59" t="s">
        <v>673</v>
      </c>
      <c r="E298" s="60" t="s">
        <v>17</v>
      </c>
      <c r="F298" s="61" t="s">
        <v>18</v>
      </c>
      <c r="G298" s="62">
        <v>1</v>
      </c>
      <c r="H298" s="63">
        <v>43.18</v>
      </c>
      <c r="I298" s="180"/>
      <c r="J298" s="181"/>
      <c r="K298" s="57">
        <f>I298+J298</f>
        <v>0</v>
      </c>
      <c r="L298" s="64">
        <f>I298*H298</f>
        <v>0</v>
      </c>
      <c r="M298" s="60">
        <f>J298*H298</f>
        <v>0</v>
      </c>
      <c r="N298" s="65">
        <f>L298+M298</f>
        <v>0</v>
      </c>
      <c r="O298" s="207" t="s">
        <v>82</v>
      </c>
    </row>
    <row r="299" spans="1:26" s="107" customFormat="1" ht="29.25" customHeight="1" x14ac:dyDescent="0.3">
      <c r="A299" s="5" t="s">
        <v>344</v>
      </c>
      <c r="B299" s="67" t="s">
        <v>129</v>
      </c>
      <c r="C299" s="124"/>
      <c r="D299" s="69" t="s">
        <v>176</v>
      </c>
      <c r="E299" s="89" t="s">
        <v>17</v>
      </c>
      <c r="F299" s="125" t="s">
        <v>19</v>
      </c>
      <c r="G299" s="126">
        <v>65</v>
      </c>
      <c r="H299" s="71">
        <f>ROUND(H298*G299,0)</f>
        <v>2807</v>
      </c>
      <c r="I299" s="200"/>
      <c r="J299" s="201"/>
      <c r="K299" s="73">
        <f t="shared" ref="K299:K301" si="270">I299+J299</f>
        <v>0</v>
      </c>
      <c r="L299" s="74">
        <f t="shared" ref="L299:L301" si="271">I299*H299</f>
        <v>0</v>
      </c>
      <c r="M299" s="75">
        <f t="shared" ref="M299:M301" si="272">J299*H299</f>
        <v>0</v>
      </c>
      <c r="N299" s="76">
        <f t="shared" ref="N299:N301" si="273">L299+M299</f>
        <v>0</v>
      </c>
      <c r="O299" s="215"/>
    </row>
    <row r="300" spans="1:26" s="77" customFormat="1" ht="16.5" customHeight="1" x14ac:dyDescent="0.3">
      <c r="A300" s="5" t="s">
        <v>345</v>
      </c>
      <c r="B300" s="67" t="s">
        <v>129</v>
      </c>
      <c r="C300" s="88"/>
      <c r="D300" s="78" t="s">
        <v>174</v>
      </c>
      <c r="E300" s="89" t="s">
        <v>17</v>
      </c>
      <c r="F300" s="71" t="s">
        <v>18</v>
      </c>
      <c r="G300" s="72">
        <v>0.22</v>
      </c>
      <c r="H300" s="71">
        <f>ROUNDUP(H298*G300,0)</f>
        <v>10</v>
      </c>
      <c r="I300" s="182"/>
      <c r="J300" s="183"/>
      <c r="K300" s="73">
        <f t="shared" si="270"/>
        <v>0</v>
      </c>
      <c r="L300" s="74">
        <f t="shared" si="271"/>
        <v>0</v>
      </c>
      <c r="M300" s="75">
        <f t="shared" si="272"/>
        <v>0</v>
      </c>
      <c r="N300" s="76">
        <f t="shared" si="273"/>
        <v>0</v>
      </c>
      <c r="O300" s="214"/>
    </row>
    <row r="301" spans="1:26" s="77" customFormat="1" ht="16.5" customHeight="1" x14ac:dyDescent="0.3">
      <c r="A301" s="5" t="s">
        <v>346</v>
      </c>
      <c r="B301" s="67" t="s">
        <v>129</v>
      </c>
      <c r="C301" s="88"/>
      <c r="D301" s="78" t="s">
        <v>772</v>
      </c>
      <c r="E301" s="89" t="s">
        <v>17</v>
      </c>
      <c r="F301" s="91" t="s">
        <v>20</v>
      </c>
      <c r="G301" s="82">
        <v>1.03</v>
      </c>
      <c r="H301" s="80">
        <f>ROUND((H298/0.19/2.95)*0.15*5*G301,0)</f>
        <v>60</v>
      </c>
      <c r="I301" s="184"/>
      <c r="J301" s="183"/>
      <c r="K301" s="73">
        <f t="shared" si="270"/>
        <v>0</v>
      </c>
      <c r="L301" s="74">
        <f t="shared" si="271"/>
        <v>0</v>
      </c>
      <c r="M301" s="75">
        <f t="shared" si="272"/>
        <v>0</v>
      </c>
      <c r="N301" s="76">
        <f t="shared" si="273"/>
        <v>0</v>
      </c>
      <c r="O301" s="214"/>
    </row>
    <row r="302" spans="1:26" s="66" customFormat="1" ht="39.75" customHeight="1" x14ac:dyDescent="0.3">
      <c r="A302" s="219" t="s">
        <v>71</v>
      </c>
      <c r="B302" s="57" t="s">
        <v>128</v>
      </c>
      <c r="C302" s="253" t="s">
        <v>770</v>
      </c>
      <c r="D302" s="84" t="s">
        <v>646</v>
      </c>
      <c r="E302" s="60" t="s">
        <v>17</v>
      </c>
      <c r="F302" s="61" t="s">
        <v>20</v>
      </c>
      <c r="G302" s="62">
        <v>1</v>
      </c>
      <c r="H302" s="63">
        <f>16.71/0.08*0.3</f>
        <v>62.66</v>
      </c>
      <c r="I302" s="180"/>
      <c r="J302" s="181"/>
      <c r="K302" s="57">
        <f>I302+J302</f>
        <v>0</v>
      </c>
      <c r="L302" s="64">
        <f>I302*H302</f>
        <v>0</v>
      </c>
      <c r="M302" s="60">
        <f>J302*H302</f>
        <v>0</v>
      </c>
      <c r="N302" s="65">
        <f>L302+M302</f>
        <v>0</v>
      </c>
      <c r="O302" s="207" t="s">
        <v>82</v>
      </c>
    </row>
    <row r="303" spans="1:26" s="128" customFormat="1" ht="30.75" customHeight="1" x14ac:dyDescent="0.3">
      <c r="A303" s="5" t="s">
        <v>347</v>
      </c>
      <c r="B303" s="67" t="s">
        <v>129</v>
      </c>
      <c r="C303" s="124"/>
      <c r="D303" s="69" t="s">
        <v>184</v>
      </c>
      <c r="E303" s="89" t="s">
        <v>17</v>
      </c>
      <c r="F303" s="125" t="s">
        <v>19</v>
      </c>
      <c r="G303" s="127">
        <v>13</v>
      </c>
      <c r="H303" s="71">
        <f>ROUNDUP(H302*G303,0)</f>
        <v>815</v>
      </c>
      <c r="I303" s="185"/>
      <c r="J303" s="202"/>
      <c r="K303" s="73">
        <f t="shared" ref="K303:K305" si="274">I303+J303</f>
        <v>0</v>
      </c>
      <c r="L303" s="74">
        <f t="shared" ref="L303:L305" si="275">I303*H303</f>
        <v>0</v>
      </c>
      <c r="M303" s="75">
        <f t="shared" ref="M303:M305" si="276">J303*H303</f>
        <v>0</v>
      </c>
      <c r="N303" s="76">
        <f t="shared" ref="N303:N305" si="277">L303+M303</f>
        <v>0</v>
      </c>
      <c r="O303" s="210"/>
    </row>
    <row r="304" spans="1:26" s="131" customFormat="1" ht="16.5" customHeight="1" x14ac:dyDescent="0.3">
      <c r="A304" s="5" t="s">
        <v>348</v>
      </c>
      <c r="B304" s="67" t="s">
        <v>129</v>
      </c>
      <c r="C304" s="129"/>
      <c r="D304" s="78" t="s">
        <v>174</v>
      </c>
      <c r="E304" s="89" t="s">
        <v>17</v>
      </c>
      <c r="F304" s="71" t="s">
        <v>18</v>
      </c>
      <c r="G304" s="130">
        <v>0.02</v>
      </c>
      <c r="H304" s="71">
        <f>ROUNDUP(H302*G304,0)</f>
        <v>2</v>
      </c>
      <c r="I304" s="185"/>
      <c r="J304" s="202"/>
      <c r="K304" s="73">
        <f t="shared" si="274"/>
        <v>0</v>
      </c>
      <c r="L304" s="74">
        <f t="shared" si="275"/>
        <v>0</v>
      </c>
      <c r="M304" s="75">
        <f t="shared" si="276"/>
        <v>0</v>
      </c>
      <c r="N304" s="76">
        <f t="shared" si="277"/>
        <v>0</v>
      </c>
      <c r="O304" s="208"/>
    </row>
    <row r="305" spans="1:26" s="128" customFormat="1" ht="16.5" customHeight="1" x14ac:dyDescent="0.3">
      <c r="A305" s="5" t="s">
        <v>349</v>
      </c>
      <c r="B305" s="67" t="s">
        <v>129</v>
      </c>
      <c r="C305" s="96"/>
      <c r="D305" s="78" t="s">
        <v>772</v>
      </c>
      <c r="E305" s="89" t="s">
        <v>17</v>
      </c>
      <c r="F305" s="91" t="s">
        <v>20</v>
      </c>
      <c r="G305" s="70">
        <v>1.03</v>
      </c>
      <c r="H305" s="80">
        <f>ROUND((H302/2.95)*0.05*5*G305,0)</f>
        <v>5</v>
      </c>
      <c r="I305" s="185"/>
      <c r="J305" s="202"/>
      <c r="K305" s="73">
        <f t="shared" si="274"/>
        <v>0</v>
      </c>
      <c r="L305" s="74">
        <f t="shared" si="275"/>
        <v>0</v>
      </c>
      <c r="M305" s="75">
        <f t="shared" si="276"/>
        <v>0</v>
      </c>
      <c r="N305" s="76">
        <f t="shared" si="277"/>
        <v>0</v>
      </c>
      <c r="O305" s="210"/>
    </row>
    <row r="306" spans="1:26" s="128" customFormat="1" ht="37.200000000000003" customHeight="1" x14ac:dyDescent="0.3">
      <c r="A306" s="220" t="s">
        <v>350</v>
      </c>
      <c r="B306" s="57" t="s">
        <v>128</v>
      </c>
      <c r="C306" s="253" t="s">
        <v>770</v>
      </c>
      <c r="D306" s="84" t="s">
        <v>681</v>
      </c>
      <c r="E306" s="60" t="s">
        <v>17</v>
      </c>
      <c r="F306" s="61" t="s">
        <v>20</v>
      </c>
      <c r="G306" s="62">
        <v>1</v>
      </c>
      <c r="H306" s="63">
        <f>(16.71/0.08-H302)/2.95*0.19</f>
        <v>9.42</v>
      </c>
      <c r="I306" s="180"/>
      <c r="J306" s="181"/>
      <c r="K306" s="57">
        <f>I306+J306</f>
        <v>0</v>
      </c>
      <c r="L306" s="64">
        <f>I306*H306</f>
        <v>0</v>
      </c>
      <c r="M306" s="60">
        <f>J306*H306</f>
        <v>0</v>
      </c>
      <c r="N306" s="65">
        <f>L306+M306</f>
        <v>0</v>
      </c>
      <c r="O306" s="207" t="s">
        <v>82</v>
      </c>
    </row>
    <row r="307" spans="1:26" s="128" customFormat="1" ht="16.5" customHeight="1" x14ac:dyDescent="0.3">
      <c r="A307" s="221" t="s">
        <v>351</v>
      </c>
      <c r="B307" s="67" t="s">
        <v>129</v>
      </c>
      <c r="C307" s="124"/>
      <c r="D307" s="69" t="s">
        <v>184</v>
      </c>
      <c r="E307" s="89" t="s">
        <v>17</v>
      </c>
      <c r="F307" s="125" t="s">
        <v>19</v>
      </c>
      <c r="G307" s="127">
        <v>13</v>
      </c>
      <c r="H307" s="71">
        <f>ROUNDUP(H306*G307,0)</f>
        <v>123</v>
      </c>
      <c r="I307" s="185"/>
      <c r="J307" s="202"/>
      <c r="K307" s="73">
        <f t="shared" ref="K307:K308" si="278">I307+J307</f>
        <v>0</v>
      </c>
      <c r="L307" s="74">
        <f t="shared" ref="L307:L308" si="279">I307*H307</f>
        <v>0</v>
      </c>
      <c r="M307" s="75">
        <f t="shared" ref="M307:M308" si="280">J307*H307</f>
        <v>0</v>
      </c>
      <c r="N307" s="76">
        <f t="shared" ref="N307:N308" si="281">L307+M307</f>
        <v>0</v>
      </c>
      <c r="O307" s="218"/>
    </row>
    <row r="308" spans="1:26" s="128" customFormat="1" ht="16.5" customHeight="1" x14ac:dyDescent="0.3">
      <c r="A308" s="221" t="s">
        <v>352</v>
      </c>
      <c r="B308" s="67" t="s">
        <v>129</v>
      </c>
      <c r="C308" s="129"/>
      <c r="D308" s="78" t="s">
        <v>174</v>
      </c>
      <c r="E308" s="89" t="s">
        <v>17</v>
      </c>
      <c r="F308" s="71" t="s">
        <v>18</v>
      </c>
      <c r="G308" s="130">
        <v>0.02</v>
      </c>
      <c r="H308" s="71">
        <f>ROUNDUP(H306*G308,0)</f>
        <v>1</v>
      </c>
      <c r="I308" s="185"/>
      <c r="J308" s="202"/>
      <c r="K308" s="73">
        <f t="shared" si="278"/>
        <v>0</v>
      </c>
      <c r="L308" s="74">
        <f t="shared" si="279"/>
        <v>0</v>
      </c>
      <c r="M308" s="75">
        <f t="shared" si="280"/>
        <v>0</v>
      </c>
      <c r="N308" s="76">
        <f t="shared" si="281"/>
        <v>0</v>
      </c>
      <c r="O308" s="218"/>
    </row>
    <row r="309" spans="1:26" s="66" customFormat="1" ht="39.75" customHeight="1" x14ac:dyDescent="0.3">
      <c r="A309" s="219" t="s">
        <v>353</v>
      </c>
      <c r="B309" s="57" t="s">
        <v>128</v>
      </c>
      <c r="C309" s="58" t="s">
        <v>769</v>
      </c>
      <c r="D309" s="59" t="s">
        <v>210</v>
      </c>
      <c r="E309" s="60" t="s">
        <v>17</v>
      </c>
      <c r="F309" s="61" t="s">
        <v>20</v>
      </c>
      <c r="G309" s="62">
        <v>1</v>
      </c>
      <c r="H309" s="92">
        <f>7.56/0.12</f>
        <v>63</v>
      </c>
      <c r="I309" s="189"/>
      <c r="J309" s="190"/>
      <c r="K309" s="57">
        <f>I309+J309</f>
        <v>0</v>
      </c>
      <c r="L309" s="64">
        <f>I309*H309</f>
        <v>0</v>
      </c>
      <c r="M309" s="60">
        <f>J309*H309</f>
        <v>0</v>
      </c>
      <c r="N309" s="65">
        <f>L309+M309</f>
        <v>0</v>
      </c>
      <c r="O309" s="207" t="s">
        <v>82</v>
      </c>
    </row>
    <row r="310" spans="1:26" s="77" customFormat="1" ht="18.75" customHeight="1" x14ac:dyDescent="0.3">
      <c r="A310" s="5" t="s">
        <v>354</v>
      </c>
      <c r="B310" s="67" t="s">
        <v>129</v>
      </c>
      <c r="C310" s="88"/>
      <c r="D310" s="78" t="s">
        <v>211</v>
      </c>
      <c r="E310" s="89" t="s">
        <v>17</v>
      </c>
      <c r="F310" s="71" t="s">
        <v>19</v>
      </c>
      <c r="G310" s="93">
        <v>51</v>
      </c>
      <c r="H310" s="94">
        <f>ROUND(H309*G310,0)</f>
        <v>3213</v>
      </c>
      <c r="I310" s="185"/>
      <c r="J310" s="186"/>
      <c r="K310" s="73">
        <f t="shared" ref="K310:K312" si="282">I310+J310</f>
        <v>0</v>
      </c>
      <c r="L310" s="74">
        <f t="shared" ref="L310:L312" si="283">I310*H310</f>
        <v>0</v>
      </c>
      <c r="M310" s="75">
        <f t="shared" ref="M310:M312" si="284">J310*H310</f>
        <v>0</v>
      </c>
      <c r="N310" s="76">
        <f t="shared" ref="N310:N312" si="285">L310+M310</f>
        <v>0</v>
      </c>
      <c r="O310" s="208"/>
    </row>
    <row r="311" spans="1:26" s="95" customFormat="1" ht="18.75" customHeight="1" x14ac:dyDescent="0.3">
      <c r="A311" s="5" t="s">
        <v>355</v>
      </c>
      <c r="B311" s="67" t="s">
        <v>129</v>
      </c>
      <c r="C311" s="90"/>
      <c r="D311" s="78" t="s">
        <v>26</v>
      </c>
      <c r="E311" s="89" t="s">
        <v>17</v>
      </c>
      <c r="F311" s="91" t="s">
        <v>18</v>
      </c>
      <c r="G311" s="82">
        <v>0.02</v>
      </c>
      <c r="H311" s="71">
        <f>ROUNDUP(H309*G311,0)</f>
        <v>2</v>
      </c>
      <c r="I311" s="185"/>
      <c r="J311" s="186"/>
      <c r="K311" s="73">
        <f t="shared" si="282"/>
        <v>0</v>
      </c>
      <c r="L311" s="74">
        <f t="shared" si="283"/>
        <v>0</v>
      </c>
      <c r="M311" s="75">
        <f t="shared" si="284"/>
        <v>0</v>
      </c>
      <c r="N311" s="76">
        <f t="shared" si="285"/>
        <v>0</v>
      </c>
      <c r="O311" s="210"/>
    </row>
    <row r="312" spans="1:26" s="95" customFormat="1" ht="18.75" customHeight="1" x14ac:dyDescent="0.3">
      <c r="A312" s="5" t="s">
        <v>716</v>
      </c>
      <c r="B312" s="67" t="s">
        <v>129</v>
      </c>
      <c r="C312" s="96"/>
      <c r="D312" s="78" t="s">
        <v>772</v>
      </c>
      <c r="E312" s="89" t="s">
        <v>17</v>
      </c>
      <c r="F312" s="91" t="s">
        <v>20</v>
      </c>
      <c r="G312" s="82">
        <v>1.03</v>
      </c>
      <c r="H312" s="80">
        <f>ROUND((H309/2.95)*0.1*12*G312,0)</f>
        <v>26</v>
      </c>
      <c r="I312" s="185"/>
      <c r="J312" s="186"/>
      <c r="K312" s="73">
        <f t="shared" si="282"/>
        <v>0</v>
      </c>
      <c r="L312" s="74">
        <f t="shared" si="283"/>
        <v>0</v>
      </c>
      <c r="M312" s="75">
        <f t="shared" si="284"/>
        <v>0</v>
      </c>
      <c r="N312" s="76">
        <f t="shared" si="285"/>
        <v>0</v>
      </c>
      <c r="O312" s="209"/>
    </row>
    <row r="313" spans="1:26" s="101" customFormat="1" ht="39.75" customHeight="1" x14ac:dyDescent="0.3">
      <c r="A313" s="219" t="s">
        <v>717</v>
      </c>
      <c r="B313" s="57" t="s">
        <v>128</v>
      </c>
      <c r="C313" s="253" t="s">
        <v>771</v>
      </c>
      <c r="D313" s="59" t="s">
        <v>676</v>
      </c>
      <c r="E313" s="97" t="s">
        <v>17</v>
      </c>
      <c r="F313" s="98" t="s">
        <v>19</v>
      </c>
      <c r="G313" s="62">
        <v>1</v>
      </c>
      <c r="H313" s="63">
        <v>50</v>
      </c>
      <c r="I313" s="203"/>
      <c r="J313" s="204"/>
      <c r="K313" s="57">
        <f>I313+J313</f>
        <v>0</v>
      </c>
      <c r="L313" s="64">
        <f>I313*H313</f>
        <v>0</v>
      </c>
      <c r="M313" s="60">
        <f>J313*H313</f>
        <v>0</v>
      </c>
      <c r="N313" s="65">
        <f>L313+M313</f>
        <v>0</v>
      </c>
      <c r="O313" s="207" t="s">
        <v>82</v>
      </c>
    </row>
    <row r="314" spans="1:26" s="107" customFormat="1" ht="20.25" customHeight="1" x14ac:dyDescent="0.3">
      <c r="A314" s="5" t="s">
        <v>718</v>
      </c>
      <c r="B314" s="67" t="s">
        <v>129</v>
      </c>
      <c r="C314" s="134"/>
      <c r="D314" s="136" t="s">
        <v>677</v>
      </c>
      <c r="E314" s="89" t="s">
        <v>17</v>
      </c>
      <c r="F314" s="125" t="s">
        <v>19</v>
      </c>
      <c r="G314" s="126">
        <v>1</v>
      </c>
      <c r="H314" s="127">
        <v>34</v>
      </c>
      <c r="I314" s="185"/>
      <c r="J314" s="202"/>
      <c r="K314" s="73">
        <f t="shared" ref="K314:K315" si="286">I314+J314</f>
        <v>0</v>
      </c>
      <c r="L314" s="74">
        <f t="shared" ref="L314:L315" si="287">I314*H314</f>
        <v>0</v>
      </c>
      <c r="M314" s="75">
        <f t="shared" ref="M314:M315" si="288">J314*H314</f>
        <v>0</v>
      </c>
      <c r="N314" s="76">
        <f t="shared" ref="N314:N315" si="289">L314+M314</f>
        <v>0</v>
      </c>
      <c r="O314" s="209"/>
    </row>
    <row r="315" spans="1:26" s="107" customFormat="1" ht="20.25" customHeight="1" x14ac:dyDescent="0.3">
      <c r="A315" s="5" t="s">
        <v>719</v>
      </c>
      <c r="B315" s="67" t="s">
        <v>129</v>
      </c>
      <c r="C315" s="134"/>
      <c r="D315" s="137" t="s">
        <v>678</v>
      </c>
      <c r="E315" s="89" t="s">
        <v>17</v>
      </c>
      <c r="F315" s="125" t="s">
        <v>19</v>
      </c>
      <c r="G315" s="126">
        <v>1</v>
      </c>
      <c r="H315" s="127">
        <v>16</v>
      </c>
      <c r="I315" s="185"/>
      <c r="J315" s="202"/>
      <c r="K315" s="73">
        <f t="shared" si="286"/>
        <v>0</v>
      </c>
      <c r="L315" s="74">
        <f t="shared" si="287"/>
        <v>0</v>
      </c>
      <c r="M315" s="75">
        <f t="shared" si="288"/>
        <v>0</v>
      </c>
      <c r="N315" s="76">
        <f t="shared" si="289"/>
        <v>0</v>
      </c>
      <c r="O315" s="209"/>
    </row>
    <row r="316" spans="1:26" s="56" customFormat="1" ht="31.5" customHeight="1" x14ac:dyDescent="0.3">
      <c r="A316" s="225" t="s">
        <v>72</v>
      </c>
      <c r="B316" s="116"/>
      <c r="C316" s="133" t="s">
        <v>122</v>
      </c>
      <c r="D316" s="45" t="s">
        <v>661</v>
      </c>
      <c r="E316" s="117"/>
      <c r="F316" s="117"/>
      <c r="G316" s="118"/>
      <c r="H316" s="116"/>
      <c r="I316" s="197"/>
      <c r="J316" s="198"/>
      <c r="K316" s="43"/>
      <c r="L316" s="119"/>
      <c r="M316" s="120"/>
      <c r="N316" s="55"/>
      <c r="O316" s="213"/>
      <c r="P316" s="121"/>
      <c r="Q316" s="121"/>
      <c r="R316" s="121"/>
      <c r="S316" s="121"/>
      <c r="T316" s="121"/>
      <c r="U316" s="121"/>
      <c r="V316" s="122"/>
      <c r="W316" s="122"/>
      <c r="X316" s="122"/>
      <c r="Y316" s="122"/>
      <c r="Z316" s="122"/>
    </row>
    <row r="317" spans="1:26" s="66" customFormat="1" ht="39.75" customHeight="1" x14ac:dyDescent="0.3">
      <c r="A317" s="219" t="s">
        <v>73</v>
      </c>
      <c r="B317" s="57" t="s">
        <v>128</v>
      </c>
      <c r="C317" s="123" t="s">
        <v>644</v>
      </c>
      <c r="D317" s="59" t="s">
        <v>649</v>
      </c>
      <c r="E317" s="60" t="s">
        <v>17</v>
      </c>
      <c r="F317" s="61" t="s">
        <v>18</v>
      </c>
      <c r="G317" s="62">
        <v>1</v>
      </c>
      <c r="H317" s="63">
        <v>25.07</v>
      </c>
      <c r="I317" s="180"/>
      <c r="J317" s="181"/>
      <c r="K317" s="57">
        <f>I317+J317</f>
        <v>0</v>
      </c>
      <c r="L317" s="64">
        <f>I317*H317</f>
        <v>0</v>
      </c>
      <c r="M317" s="60">
        <f>J317*H317</f>
        <v>0</v>
      </c>
      <c r="N317" s="65">
        <f>L317+M317</f>
        <v>0</v>
      </c>
      <c r="O317" s="207" t="s">
        <v>82</v>
      </c>
    </row>
    <row r="318" spans="1:26" s="77" customFormat="1" ht="30.75" customHeight="1" x14ac:dyDescent="0.3">
      <c r="A318" s="5" t="s">
        <v>356</v>
      </c>
      <c r="B318" s="67" t="s">
        <v>129</v>
      </c>
      <c r="C318" s="88"/>
      <c r="D318" s="69" t="s">
        <v>176</v>
      </c>
      <c r="E318" s="70" t="s">
        <v>17</v>
      </c>
      <c r="F318" s="71" t="s">
        <v>19</v>
      </c>
      <c r="G318" s="72">
        <v>65</v>
      </c>
      <c r="H318" s="71">
        <f>ROUND(H317*G318,0)</f>
        <v>1630</v>
      </c>
      <c r="I318" s="182"/>
      <c r="J318" s="183"/>
      <c r="K318" s="73">
        <f t="shared" ref="K318:K320" si="290">I318+J318</f>
        <v>0</v>
      </c>
      <c r="L318" s="74">
        <f t="shared" ref="L318:L320" si="291">I318*H318</f>
        <v>0</v>
      </c>
      <c r="M318" s="75">
        <f t="shared" ref="M318:M320" si="292">J318*H318</f>
        <v>0</v>
      </c>
      <c r="N318" s="76">
        <f t="shared" ref="N318:N320" si="293">L318+M318</f>
        <v>0</v>
      </c>
      <c r="O318" s="214"/>
    </row>
    <row r="319" spans="1:26" ht="17.25" customHeight="1" x14ac:dyDescent="0.3">
      <c r="A319" s="5" t="s">
        <v>357</v>
      </c>
      <c r="B319" s="67" t="s">
        <v>129</v>
      </c>
      <c r="C319" s="90"/>
      <c r="D319" s="78" t="s">
        <v>174</v>
      </c>
      <c r="E319" s="70" t="s">
        <v>17</v>
      </c>
      <c r="F319" s="91" t="s">
        <v>18</v>
      </c>
      <c r="G319" s="82">
        <v>0.22</v>
      </c>
      <c r="H319" s="71">
        <f>ROUNDUP(H317*G319,0)</f>
        <v>6</v>
      </c>
      <c r="I319" s="185"/>
      <c r="J319" s="186"/>
      <c r="K319" s="73">
        <f t="shared" si="290"/>
        <v>0</v>
      </c>
      <c r="L319" s="74">
        <f t="shared" si="291"/>
        <v>0</v>
      </c>
      <c r="M319" s="75">
        <f t="shared" si="292"/>
        <v>0</v>
      </c>
      <c r="N319" s="76">
        <f t="shared" si="293"/>
        <v>0</v>
      </c>
      <c r="O319" s="210"/>
    </row>
    <row r="320" spans="1:26" ht="17.25" customHeight="1" x14ac:dyDescent="0.3">
      <c r="A320" s="5" t="s">
        <v>358</v>
      </c>
      <c r="B320" s="67" t="s">
        <v>129</v>
      </c>
      <c r="C320" s="90"/>
      <c r="D320" s="78" t="s">
        <v>772</v>
      </c>
      <c r="E320" s="70" t="s">
        <v>17</v>
      </c>
      <c r="F320" s="91" t="s">
        <v>20</v>
      </c>
      <c r="G320" s="82">
        <v>1.03</v>
      </c>
      <c r="H320" s="80">
        <f>ROUND((H317/0.19/2.95)*0.15*5*G320,0)</f>
        <v>35</v>
      </c>
      <c r="I320" s="199"/>
      <c r="J320" s="186"/>
      <c r="K320" s="73">
        <f t="shared" si="290"/>
        <v>0</v>
      </c>
      <c r="L320" s="74">
        <f t="shared" si="291"/>
        <v>0</v>
      </c>
      <c r="M320" s="75">
        <f t="shared" si="292"/>
        <v>0</v>
      </c>
      <c r="N320" s="76">
        <f t="shared" si="293"/>
        <v>0</v>
      </c>
      <c r="O320" s="210"/>
    </row>
    <row r="321" spans="1:15" s="66" customFormat="1" ht="39.75" customHeight="1" x14ac:dyDescent="0.3">
      <c r="A321" s="219" t="s">
        <v>74</v>
      </c>
      <c r="B321" s="57" t="s">
        <v>128</v>
      </c>
      <c r="C321" s="58" t="s">
        <v>767</v>
      </c>
      <c r="D321" s="59" t="s">
        <v>673</v>
      </c>
      <c r="E321" s="60" t="s">
        <v>17</v>
      </c>
      <c r="F321" s="61" t="s">
        <v>18</v>
      </c>
      <c r="G321" s="62">
        <v>1</v>
      </c>
      <c r="H321" s="63">
        <v>43.18</v>
      </c>
      <c r="I321" s="180"/>
      <c r="J321" s="181"/>
      <c r="K321" s="57">
        <f>I321+J321</f>
        <v>0</v>
      </c>
      <c r="L321" s="64">
        <f>I321*H321</f>
        <v>0</v>
      </c>
      <c r="M321" s="60">
        <f>J321*H321</f>
        <v>0</v>
      </c>
      <c r="N321" s="65">
        <f>L321+M321</f>
        <v>0</v>
      </c>
      <c r="O321" s="207" t="s">
        <v>82</v>
      </c>
    </row>
    <row r="322" spans="1:15" s="107" customFormat="1" ht="29.25" customHeight="1" x14ac:dyDescent="0.3">
      <c r="A322" s="5" t="s">
        <v>359</v>
      </c>
      <c r="B322" s="67" t="s">
        <v>129</v>
      </c>
      <c r="C322" s="124"/>
      <c r="D322" s="69" t="s">
        <v>176</v>
      </c>
      <c r="E322" s="89" t="s">
        <v>17</v>
      </c>
      <c r="F322" s="125" t="s">
        <v>19</v>
      </c>
      <c r="G322" s="126">
        <v>65</v>
      </c>
      <c r="H322" s="71">
        <f>ROUND(H321*G322,0)</f>
        <v>2807</v>
      </c>
      <c r="I322" s="200"/>
      <c r="J322" s="201"/>
      <c r="K322" s="73">
        <f t="shared" ref="K322:K324" si="294">I322+J322</f>
        <v>0</v>
      </c>
      <c r="L322" s="74">
        <f t="shared" ref="L322:L324" si="295">I322*H322</f>
        <v>0</v>
      </c>
      <c r="M322" s="75">
        <f t="shared" ref="M322:M324" si="296">J322*H322</f>
        <v>0</v>
      </c>
      <c r="N322" s="76">
        <f t="shared" ref="N322:N324" si="297">L322+M322</f>
        <v>0</v>
      </c>
      <c r="O322" s="215"/>
    </row>
    <row r="323" spans="1:15" s="77" customFormat="1" ht="16.5" customHeight="1" x14ac:dyDescent="0.3">
      <c r="A323" s="5" t="s">
        <v>360</v>
      </c>
      <c r="B323" s="67" t="s">
        <v>129</v>
      </c>
      <c r="C323" s="88"/>
      <c r="D323" s="78" t="s">
        <v>174</v>
      </c>
      <c r="E323" s="89" t="s">
        <v>17</v>
      </c>
      <c r="F323" s="71" t="s">
        <v>18</v>
      </c>
      <c r="G323" s="72">
        <v>0.22</v>
      </c>
      <c r="H323" s="71">
        <f>ROUNDUP(H321*G323,0)</f>
        <v>10</v>
      </c>
      <c r="I323" s="182"/>
      <c r="J323" s="183"/>
      <c r="K323" s="73">
        <f t="shared" si="294"/>
        <v>0</v>
      </c>
      <c r="L323" s="74">
        <f t="shared" si="295"/>
        <v>0</v>
      </c>
      <c r="M323" s="75">
        <f t="shared" si="296"/>
        <v>0</v>
      </c>
      <c r="N323" s="76">
        <f t="shared" si="297"/>
        <v>0</v>
      </c>
      <c r="O323" s="214"/>
    </row>
    <row r="324" spans="1:15" s="77" customFormat="1" ht="16.5" customHeight="1" x14ac:dyDescent="0.3">
      <c r="A324" s="5" t="s">
        <v>361</v>
      </c>
      <c r="B324" s="67" t="s">
        <v>129</v>
      </c>
      <c r="C324" s="88"/>
      <c r="D324" s="78" t="s">
        <v>772</v>
      </c>
      <c r="E324" s="89" t="s">
        <v>17</v>
      </c>
      <c r="F324" s="91" t="s">
        <v>20</v>
      </c>
      <c r="G324" s="82">
        <v>1.03</v>
      </c>
      <c r="H324" s="80">
        <f>ROUND((H321/0.19/2.95)*0.15*5*G324,0)</f>
        <v>60</v>
      </c>
      <c r="I324" s="184"/>
      <c r="J324" s="183"/>
      <c r="K324" s="73">
        <f t="shared" si="294"/>
        <v>0</v>
      </c>
      <c r="L324" s="74">
        <f t="shared" si="295"/>
        <v>0</v>
      </c>
      <c r="M324" s="75">
        <f t="shared" si="296"/>
        <v>0</v>
      </c>
      <c r="N324" s="76">
        <f t="shared" si="297"/>
        <v>0</v>
      </c>
      <c r="O324" s="214"/>
    </row>
    <row r="325" spans="1:15" s="66" customFormat="1" ht="39.75" customHeight="1" x14ac:dyDescent="0.3">
      <c r="A325" s="219" t="s">
        <v>75</v>
      </c>
      <c r="B325" s="57" t="s">
        <v>128</v>
      </c>
      <c r="C325" s="253" t="s">
        <v>770</v>
      </c>
      <c r="D325" s="84" t="s">
        <v>646</v>
      </c>
      <c r="E325" s="60" t="s">
        <v>17</v>
      </c>
      <c r="F325" s="61" t="s">
        <v>20</v>
      </c>
      <c r="G325" s="62">
        <v>1</v>
      </c>
      <c r="H325" s="63">
        <f>16.71/0.08*0.3</f>
        <v>62.66</v>
      </c>
      <c r="I325" s="180"/>
      <c r="J325" s="181"/>
      <c r="K325" s="57">
        <f>I325+J325</f>
        <v>0</v>
      </c>
      <c r="L325" s="64">
        <f>I325*H325</f>
        <v>0</v>
      </c>
      <c r="M325" s="60">
        <f>J325*H325</f>
        <v>0</v>
      </c>
      <c r="N325" s="65">
        <f>L325+M325</f>
        <v>0</v>
      </c>
      <c r="O325" s="207" t="s">
        <v>82</v>
      </c>
    </row>
    <row r="326" spans="1:15" s="128" customFormat="1" ht="30.75" customHeight="1" x14ac:dyDescent="0.3">
      <c r="A326" s="5" t="s">
        <v>362</v>
      </c>
      <c r="B326" s="67" t="s">
        <v>129</v>
      </c>
      <c r="C326" s="124"/>
      <c r="D326" s="69" t="s">
        <v>184</v>
      </c>
      <c r="E326" s="89" t="s">
        <v>17</v>
      </c>
      <c r="F326" s="125" t="s">
        <v>19</v>
      </c>
      <c r="G326" s="127">
        <v>13</v>
      </c>
      <c r="H326" s="71">
        <f>ROUNDUP(H325*G326,0)</f>
        <v>815</v>
      </c>
      <c r="I326" s="185"/>
      <c r="J326" s="202"/>
      <c r="K326" s="73">
        <f t="shared" ref="K326:K328" si="298">I326+J326</f>
        <v>0</v>
      </c>
      <c r="L326" s="74">
        <f t="shared" ref="L326:L328" si="299">I326*H326</f>
        <v>0</v>
      </c>
      <c r="M326" s="75">
        <f t="shared" ref="M326:M328" si="300">J326*H326</f>
        <v>0</v>
      </c>
      <c r="N326" s="76">
        <f t="shared" ref="N326:N328" si="301">L326+M326</f>
        <v>0</v>
      </c>
      <c r="O326" s="210"/>
    </row>
    <row r="327" spans="1:15" s="131" customFormat="1" ht="16.5" customHeight="1" x14ac:dyDescent="0.3">
      <c r="A327" s="5" t="s">
        <v>363</v>
      </c>
      <c r="B327" s="67" t="s">
        <v>129</v>
      </c>
      <c r="C327" s="129"/>
      <c r="D327" s="78" t="s">
        <v>174</v>
      </c>
      <c r="E327" s="89" t="s">
        <v>17</v>
      </c>
      <c r="F327" s="71" t="s">
        <v>18</v>
      </c>
      <c r="G327" s="130">
        <v>0.02</v>
      </c>
      <c r="H327" s="71">
        <f>ROUNDUP(H325*G327,0)</f>
        <v>2</v>
      </c>
      <c r="I327" s="185"/>
      <c r="J327" s="202"/>
      <c r="K327" s="73">
        <f t="shared" si="298"/>
        <v>0</v>
      </c>
      <c r="L327" s="74">
        <f t="shared" si="299"/>
        <v>0</v>
      </c>
      <c r="M327" s="75">
        <f t="shared" si="300"/>
        <v>0</v>
      </c>
      <c r="N327" s="76">
        <f t="shared" si="301"/>
        <v>0</v>
      </c>
      <c r="O327" s="208"/>
    </row>
    <row r="328" spans="1:15" s="128" customFormat="1" ht="16.5" customHeight="1" x14ac:dyDescent="0.3">
      <c r="A328" s="5" t="s">
        <v>364</v>
      </c>
      <c r="B328" s="67" t="s">
        <v>129</v>
      </c>
      <c r="C328" s="96"/>
      <c r="D328" s="78" t="s">
        <v>772</v>
      </c>
      <c r="E328" s="89" t="s">
        <v>17</v>
      </c>
      <c r="F328" s="91" t="s">
        <v>20</v>
      </c>
      <c r="G328" s="70">
        <v>1.03</v>
      </c>
      <c r="H328" s="80">
        <f>ROUND((H325/2.95)*0.05*5*G328,0)</f>
        <v>5</v>
      </c>
      <c r="I328" s="185"/>
      <c r="J328" s="202"/>
      <c r="K328" s="73">
        <f t="shared" si="298"/>
        <v>0</v>
      </c>
      <c r="L328" s="74">
        <f t="shared" si="299"/>
        <v>0</v>
      </c>
      <c r="M328" s="75">
        <f t="shared" si="300"/>
        <v>0</v>
      </c>
      <c r="N328" s="76">
        <f t="shared" si="301"/>
        <v>0</v>
      </c>
      <c r="O328" s="210"/>
    </row>
    <row r="329" spans="1:15" s="128" customFormat="1" ht="31.2" customHeight="1" x14ac:dyDescent="0.3">
      <c r="A329" s="220" t="s">
        <v>76</v>
      </c>
      <c r="B329" s="57" t="s">
        <v>128</v>
      </c>
      <c r="C329" s="253" t="s">
        <v>770</v>
      </c>
      <c r="D329" s="84" t="s">
        <v>681</v>
      </c>
      <c r="E329" s="60" t="s">
        <v>17</v>
      </c>
      <c r="F329" s="61" t="s">
        <v>20</v>
      </c>
      <c r="G329" s="62">
        <v>1</v>
      </c>
      <c r="H329" s="63">
        <f>(16.71/0.08-H325)/2.95*0.19</f>
        <v>9.42</v>
      </c>
      <c r="I329" s="180"/>
      <c r="J329" s="181"/>
      <c r="K329" s="57">
        <f>I329+J329</f>
        <v>0</v>
      </c>
      <c r="L329" s="64">
        <f>I329*H329</f>
        <v>0</v>
      </c>
      <c r="M329" s="60">
        <f>J329*H329</f>
        <v>0</v>
      </c>
      <c r="N329" s="65">
        <f>L329+M329</f>
        <v>0</v>
      </c>
      <c r="O329" s="207" t="s">
        <v>82</v>
      </c>
    </row>
    <row r="330" spans="1:15" s="128" customFormat="1" ht="16.5" customHeight="1" x14ac:dyDescent="0.3">
      <c r="A330" s="221" t="s">
        <v>365</v>
      </c>
      <c r="B330" s="67" t="s">
        <v>129</v>
      </c>
      <c r="C330" s="124"/>
      <c r="D330" s="69" t="s">
        <v>184</v>
      </c>
      <c r="E330" s="89" t="s">
        <v>17</v>
      </c>
      <c r="F330" s="125" t="s">
        <v>19</v>
      </c>
      <c r="G330" s="127">
        <v>13</v>
      </c>
      <c r="H330" s="71">
        <f>ROUNDUP(H329*G330,0)</f>
        <v>123</v>
      </c>
      <c r="I330" s="185"/>
      <c r="J330" s="202"/>
      <c r="K330" s="73">
        <f t="shared" ref="K330:K331" si="302">I330+J330</f>
        <v>0</v>
      </c>
      <c r="L330" s="74">
        <f t="shared" ref="L330:L331" si="303">I330*H330</f>
        <v>0</v>
      </c>
      <c r="M330" s="75">
        <f t="shared" ref="M330:M331" si="304">J330*H330</f>
        <v>0</v>
      </c>
      <c r="N330" s="76">
        <f t="shared" ref="N330:N331" si="305">L330+M330</f>
        <v>0</v>
      </c>
      <c r="O330" s="218"/>
    </row>
    <row r="331" spans="1:15" s="128" customFormat="1" ht="16.5" customHeight="1" x14ac:dyDescent="0.3">
      <c r="A331" s="221" t="s">
        <v>366</v>
      </c>
      <c r="B331" s="67" t="s">
        <v>129</v>
      </c>
      <c r="C331" s="129"/>
      <c r="D331" s="78" t="s">
        <v>174</v>
      </c>
      <c r="E331" s="89" t="s">
        <v>17</v>
      </c>
      <c r="F331" s="71" t="s">
        <v>18</v>
      </c>
      <c r="G331" s="130">
        <v>0.02</v>
      </c>
      <c r="H331" s="71">
        <f>ROUNDUP(H329*G331,0)</f>
        <v>1</v>
      </c>
      <c r="I331" s="185"/>
      <c r="J331" s="202"/>
      <c r="K331" s="73">
        <f t="shared" si="302"/>
        <v>0</v>
      </c>
      <c r="L331" s="74">
        <f t="shared" si="303"/>
        <v>0</v>
      </c>
      <c r="M331" s="75">
        <f t="shared" si="304"/>
        <v>0</v>
      </c>
      <c r="N331" s="76">
        <f t="shared" si="305"/>
        <v>0</v>
      </c>
      <c r="O331" s="218"/>
    </row>
    <row r="332" spans="1:15" s="66" customFormat="1" ht="39.75" customHeight="1" x14ac:dyDescent="0.3">
      <c r="A332" s="219" t="s">
        <v>367</v>
      </c>
      <c r="B332" s="57" t="s">
        <v>128</v>
      </c>
      <c r="C332" s="58" t="s">
        <v>769</v>
      </c>
      <c r="D332" s="59" t="s">
        <v>210</v>
      </c>
      <c r="E332" s="60" t="s">
        <v>17</v>
      </c>
      <c r="F332" s="61" t="s">
        <v>20</v>
      </c>
      <c r="G332" s="62">
        <v>1</v>
      </c>
      <c r="H332" s="92">
        <f>6.25/0.12</f>
        <v>52.08</v>
      </c>
      <c r="I332" s="189"/>
      <c r="J332" s="190"/>
      <c r="K332" s="57">
        <f>I332+J332</f>
        <v>0</v>
      </c>
      <c r="L332" s="64">
        <f>I332*H332</f>
        <v>0</v>
      </c>
      <c r="M332" s="60">
        <f>J332*H332</f>
        <v>0</v>
      </c>
      <c r="N332" s="65">
        <f>L332+M332</f>
        <v>0</v>
      </c>
      <c r="O332" s="207" t="s">
        <v>82</v>
      </c>
    </row>
    <row r="333" spans="1:15" s="77" customFormat="1" ht="18.75" customHeight="1" x14ac:dyDescent="0.3">
      <c r="A333" s="5" t="s">
        <v>368</v>
      </c>
      <c r="B333" s="67" t="s">
        <v>129</v>
      </c>
      <c r="C333" s="88"/>
      <c r="D333" s="78" t="s">
        <v>211</v>
      </c>
      <c r="E333" s="89" t="s">
        <v>17</v>
      </c>
      <c r="F333" s="71" t="s">
        <v>19</v>
      </c>
      <c r="G333" s="93">
        <v>51</v>
      </c>
      <c r="H333" s="94">
        <f>ROUND(H332*G333,0)</f>
        <v>2656</v>
      </c>
      <c r="I333" s="185"/>
      <c r="J333" s="186"/>
      <c r="K333" s="73">
        <f t="shared" ref="K333:K335" si="306">I333+J333</f>
        <v>0</v>
      </c>
      <c r="L333" s="74">
        <f t="shared" ref="L333:L335" si="307">I333*H333</f>
        <v>0</v>
      </c>
      <c r="M333" s="75">
        <f t="shared" ref="M333:M335" si="308">J333*H333</f>
        <v>0</v>
      </c>
      <c r="N333" s="76">
        <f t="shared" ref="N333:N335" si="309">L333+M333</f>
        <v>0</v>
      </c>
      <c r="O333" s="208"/>
    </row>
    <row r="334" spans="1:15" s="95" customFormat="1" ht="18.75" customHeight="1" x14ac:dyDescent="0.3">
      <c r="A334" s="5" t="s">
        <v>369</v>
      </c>
      <c r="B334" s="67" t="s">
        <v>129</v>
      </c>
      <c r="C334" s="90"/>
      <c r="D334" s="78" t="s">
        <v>26</v>
      </c>
      <c r="E334" s="89" t="s">
        <v>17</v>
      </c>
      <c r="F334" s="91" t="s">
        <v>18</v>
      </c>
      <c r="G334" s="82">
        <v>0.02</v>
      </c>
      <c r="H334" s="71">
        <f>ROUNDUP(H332*G334,0)</f>
        <v>2</v>
      </c>
      <c r="I334" s="185"/>
      <c r="J334" s="186"/>
      <c r="K334" s="73">
        <f t="shared" si="306"/>
        <v>0</v>
      </c>
      <c r="L334" s="74">
        <f t="shared" si="307"/>
        <v>0</v>
      </c>
      <c r="M334" s="75">
        <f t="shared" si="308"/>
        <v>0</v>
      </c>
      <c r="N334" s="76">
        <f t="shared" si="309"/>
        <v>0</v>
      </c>
      <c r="O334" s="210"/>
    </row>
    <row r="335" spans="1:15" s="95" customFormat="1" ht="18.75" customHeight="1" x14ac:dyDescent="0.3">
      <c r="A335" s="5" t="s">
        <v>720</v>
      </c>
      <c r="B335" s="67" t="s">
        <v>129</v>
      </c>
      <c r="C335" s="96"/>
      <c r="D335" s="78" t="s">
        <v>772</v>
      </c>
      <c r="E335" s="89" t="s">
        <v>17</v>
      </c>
      <c r="F335" s="91" t="s">
        <v>20</v>
      </c>
      <c r="G335" s="82">
        <v>1.03</v>
      </c>
      <c r="H335" s="80">
        <f>ROUND((H332/2.95)*0.1*12*G335,0)</f>
        <v>22</v>
      </c>
      <c r="I335" s="185"/>
      <c r="J335" s="186"/>
      <c r="K335" s="73">
        <f t="shared" si="306"/>
        <v>0</v>
      </c>
      <c r="L335" s="74">
        <f t="shared" si="307"/>
        <v>0</v>
      </c>
      <c r="M335" s="75">
        <f t="shared" si="308"/>
        <v>0</v>
      </c>
      <c r="N335" s="76">
        <f t="shared" si="309"/>
        <v>0</v>
      </c>
      <c r="O335" s="209"/>
    </row>
    <row r="336" spans="1:15" s="101" customFormat="1" ht="39.75" customHeight="1" x14ac:dyDescent="0.3">
      <c r="A336" s="219" t="s">
        <v>721</v>
      </c>
      <c r="B336" s="57" t="s">
        <v>128</v>
      </c>
      <c r="C336" s="253" t="s">
        <v>771</v>
      </c>
      <c r="D336" s="59" t="s">
        <v>676</v>
      </c>
      <c r="E336" s="97" t="s">
        <v>17</v>
      </c>
      <c r="F336" s="98" t="s">
        <v>19</v>
      </c>
      <c r="G336" s="62">
        <v>1</v>
      </c>
      <c r="H336" s="63">
        <v>50</v>
      </c>
      <c r="I336" s="203"/>
      <c r="J336" s="204"/>
      <c r="K336" s="57">
        <f>I336+J336</f>
        <v>0</v>
      </c>
      <c r="L336" s="64">
        <f>I336*H336</f>
        <v>0</v>
      </c>
      <c r="M336" s="60">
        <f>J336*H336</f>
        <v>0</v>
      </c>
      <c r="N336" s="65">
        <f>L336+M336</f>
        <v>0</v>
      </c>
      <c r="O336" s="207" t="s">
        <v>82</v>
      </c>
    </row>
    <row r="337" spans="1:26" s="107" customFormat="1" ht="20.25" customHeight="1" x14ac:dyDescent="0.3">
      <c r="A337" s="5" t="s">
        <v>722</v>
      </c>
      <c r="B337" s="67" t="s">
        <v>129</v>
      </c>
      <c r="C337" s="134"/>
      <c r="D337" s="136" t="s">
        <v>677</v>
      </c>
      <c r="E337" s="89" t="s">
        <v>17</v>
      </c>
      <c r="F337" s="125" t="s">
        <v>19</v>
      </c>
      <c r="G337" s="126">
        <v>1</v>
      </c>
      <c r="H337" s="127">
        <v>34</v>
      </c>
      <c r="I337" s="185"/>
      <c r="J337" s="202"/>
      <c r="K337" s="73">
        <f t="shared" ref="K337:K338" si="310">I337+J337</f>
        <v>0</v>
      </c>
      <c r="L337" s="74">
        <f t="shared" ref="L337:L338" si="311">I337*H337</f>
        <v>0</v>
      </c>
      <c r="M337" s="75">
        <f t="shared" ref="M337:M338" si="312">J337*H337</f>
        <v>0</v>
      </c>
      <c r="N337" s="76">
        <f t="shared" ref="N337:N338" si="313">L337+M337</f>
        <v>0</v>
      </c>
      <c r="O337" s="209"/>
    </row>
    <row r="338" spans="1:26" s="107" customFormat="1" ht="20.25" customHeight="1" x14ac:dyDescent="0.3">
      <c r="A338" s="5" t="s">
        <v>723</v>
      </c>
      <c r="B338" s="67" t="s">
        <v>129</v>
      </c>
      <c r="C338" s="134"/>
      <c r="D338" s="137" t="s">
        <v>678</v>
      </c>
      <c r="E338" s="89" t="s">
        <v>17</v>
      </c>
      <c r="F338" s="125" t="s">
        <v>19</v>
      </c>
      <c r="G338" s="126">
        <v>1</v>
      </c>
      <c r="H338" s="127">
        <v>16</v>
      </c>
      <c r="I338" s="185"/>
      <c r="J338" s="202"/>
      <c r="K338" s="73">
        <f t="shared" si="310"/>
        <v>0</v>
      </c>
      <c r="L338" s="74">
        <f t="shared" si="311"/>
        <v>0</v>
      </c>
      <c r="M338" s="75">
        <f t="shared" si="312"/>
        <v>0</v>
      </c>
      <c r="N338" s="76">
        <f t="shared" si="313"/>
        <v>0</v>
      </c>
      <c r="O338" s="209"/>
    </row>
    <row r="339" spans="1:26" s="56" customFormat="1" ht="31.5" customHeight="1" x14ac:dyDescent="0.3">
      <c r="A339" s="225" t="s">
        <v>77</v>
      </c>
      <c r="B339" s="116"/>
      <c r="C339" s="133" t="s">
        <v>122</v>
      </c>
      <c r="D339" s="45" t="s">
        <v>662</v>
      </c>
      <c r="E339" s="117"/>
      <c r="F339" s="117"/>
      <c r="G339" s="118"/>
      <c r="H339" s="116"/>
      <c r="I339" s="197"/>
      <c r="J339" s="198"/>
      <c r="K339" s="43"/>
      <c r="L339" s="119"/>
      <c r="M339" s="120"/>
      <c r="N339" s="55"/>
      <c r="O339" s="213"/>
      <c r="P339" s="121"/>
      <c r="Q339" s="121"/>
      <c r="R339" s="121"/>
      <c r="S339" s="121"/>
      <c r="T339" s="121"/>
      <c r="U339" s="121"/>
      <c r="V339" s="122"/>
      <c r="W339" s="122"/>
      <c r="X339" s="122"/>
      <c r="Y339" s="122"/>
      <c r="Z339" s="122"/>
    </row>
    <row r="340" spans="1:26" s="66" customFormat="1" ht="39.75" customHeight="1" x14ac:dyDescent="0.3">
      <c r="A340" s="219" t="s">
        <v>137</v>
      </c>
      <c r="B340" s="57" t="s">
        <v>128</v>
      </c>
      <c r="C340" s="123" t="s">
        <v>644</v>
      </c>
      <c r="D340" s="59" t="s">
        <v>649</v>
      </c>
      <c r="E340" s="60" t="s">
        <v>17</v>
      </c>
      <c r="F340" s="61" t="s">
        <v>18</v>
      </c>
      <c r="G340" s="62">
        <v>1</v>
      </c>
      <c r="H340" s="63">
        <v>25.07</v>
      </c>
      <c r="I340" s="180"/>
      <c r="J340" s="181"/>
      <c r="K340" s="57">
        <f>I340+J340</f>
        <v>0</v>
      </c>
      <c r="L340" s="64">
        <f>I340*H340</f>
        <v>0</v>
      </c>
      <c r="M340" s="60">
        <f>J340*H340</f>
        <v>0</v>
      </c>
      <c r="N340" s="65">
        <f>L340+M340</f>
        <v>0</v>
      </c>
      <c r="O340" s="207" t="s">
        <v>82</v>
      </c>
    </row>
    <row r="341" spans="1:26" s="77" customFormat="1" ht="30.75" customHeight="1" x14ac:dyDescent="0.3">
      <c r="A341" s="5" t="s">
        <v>370</v>
      </c>
      <c r="B341" s="67" t="s">
        <v>129</v>
      </c>
      <c r="C341" s="88"/>
      <c r="D341" s="69" t="s">
        <v>176</v>
      </c>
      <c r="E341" s="70" t="s">
        <v>17</v>
      </c>
      <c r="F341" s="71" t="s">
        <v>19</v>
      </c>
      <c r="G341" s="72">
        <v>65</v>
      </c>
      <c r="H341" s="71">
        <f>ROUND(H340*G341,0)</f>
        <v>1630</v>
      </c>
      <c r="I341" s="182"/>
      <c r="J341" s="183"/>
      <c r="K341" s="73">
        <f t="shared" ref="K341:K343" si="314">I341+J341</f>
        <v>0</v>
      </c>
      <c r="L341" s="74">
        <f t="shared" ref="L341:L343" si="315">I341*H341</f>
        <v>0</v>
      </c>
      <c r="M341" s="75">
        <f t="shared" ref="M341:M343" si="316">J341*H341</f>
        <v>0</v>
      </c>
      <c r="N341" s="76">
        <f t="shared" ref="N341:N343" si="317">L341+M341</f>
        <v>0</v>
      </c>
      <c r="O341" s="214"/>
    </row>
    <row r="342" spans="1:26" ht="17.25" customHeight="1" x14ac:dyDescent="0.3">
      <c r="A342" s="5" t="s">
        <v>371</v>
      </c>
      <c r="B342" s="67" t="s">
        <v>129</v>
      </c>
      <c r="C342" s="90"/>
      <c r="D342" s="78" t="s">
        <v>174</v>
      </c>
      <c r="E342" s="70" t="s">
        <v>17</v>
      </c>
      <c r="F342" s="91" t="s">
        <v>18</v>
      </c>
      <c r="G342" s="82">
        <v>0.22</v>
      </c>
      <c r="H342" s="71">
        <f>ROUNDUP(H340*G342,0)</f>
        <v>6</v>
      </c>
      <c r="I342" s="185"/>
      <c r="J342" s="186"/>
      <c r="K342" s="73">
        <f t="shared" si="314"/>
        <v>0</v>
      </c>
      <c r="L342" s="74">
        <f t="shared" si="315"/>
        <v>0</v>
      </c>
      <c r="M342" s="75">
        <f t="shared" si="316"/>
        <v>0</v>
      </c>
      <c r="N342" s="76">
        <f t="shared" si="317"/>
        <v>0</v>
      </c>
      <c r="O342" s="210"/>
    </row>
    <row r="343" spans="1:26" ht="17.25" customHeight="1" x14ac:dyDescent="0.3">
      <c r="A343" s="5" t="s">
        <v>372</v>
      </c>
      <c r="B343" s="67" t="s">
        <v>129</v>
      </c>
      <c r="C343" s="90"/>
      <c r="D343" s="78" t="s">
        <v>772</v>
      </c>
      <c r="E343" s="70" t="s">
        <v>17</v>
      </c>
      <c r="F343" s="91" t="s">
        <v>20</v>
      </c>
      <c r="G343" s="82">
        <v>1.03</v>
      </c>
      <c r="H343" s="80">
        <f>ROUND((H340/0.19/2.95)*0.15*5*G343,0)</f>
        <v>35</v>
      </c>
      <c r="I343" s="199"/>
      <c r="J343" s="186"/>
      <c r="K343" s="73">
        <f t="shared" si="314"/>
        <v>0</v>
      </c>
      <c r="L343" s="74">
        <f t="shared" si="315"/>
        <v>0</v>
      </c>
      <c r="M343" s="75">
        <f t="shared" si="316"/>
        <v>0</v>
      </c>
      <c r="N343" s="76">
        <f t="shared" si="317"/>
        <v>0</v>
      </c>
      <c r="O343" s="210"/>
    </row>
    <row r="344" spans="1:26" s="66" customFormat="1" ht="39.75" customHeight="1" x14ac:dyDescent="0.3">
      <c r="A344" s="219" t="s">
        <v>138</v>
      </c>
      <c r="B344" s="57" t="s">
        <v>128</v>
      </c>
      <c r="C344" s="58" t="s">
        <v>767</v>
      </c>
      <c r="D344" s="59" t="s">
        <v>673</v>
      </c>
      <c r="E344" s="60" t="s">
        <v>17</v>
      </c>
      <c r="F344" s="61" t="s">
        <v>18</v>
      </c>
      <c r="G344" s="62">
        <v>1</v>
      </c>
      <c r="H344" s="63">
        <v>43.18</v>
      </c>
      <c r="I344" s="180"/>
      <c r="J344" s="181"/>
      <c r="K344" s="57">
        <f>I344+J344</f>
        <v>0</v>
      </c>
      <c r="L344" s="64">
        <f>I344*H344</f>
        <v>0</v>
      </c>
      <c r="M344" s="60">
        <f>J344*H344</f>
        <v>0</v>
      </c>
      <c r="N344" s="65">
        <f>L344+M344</f>
        <v>0</v>
      </c>
      <c r="O344" s="207" t="s">
        <v>82</v>
      </c>
    </row>
    <row r="345" spans="1:26" s="107" customFormat="1" ht="29.25" customHeight="1" x14ac:dyDescent="0.3">
      <c r="A345" s="5" t="s">
        <v>373</v>
      </c>
      <c r="B345" s="67" t="s">
        <v>129</v>
      </c>
      <c r="C345" s="124"/>
      <c r="D345" s="69" t="s">
        <v>176</v>
      </c>
      <c r="E345" s="89" t="s">
        <v>17</v>
      </c>
      <c r="F345" s="125" t="s">
        <v>19</v>
      </c>
      <c r="G345" s="126">
        <v>65</v>
      </c>
      <c r="H345" s="71">
        <f>ROUND(H344*G345,0)</f>
        <v>2807</v>
      </c>
      <c r="I345" s="200"/>
      <c r="J345" s="201"/>
      <c r="K345" s="73">
        <f t="shared" ref="K345:K347" si="318">I345+J345</f>
        <v>0</v>
      </c>
      <c r="L345" s="74">
        <f t="shared" ref="L345:L347" si="319">I345*H345</f>
        <v>0</v>
      </c>
      <c r="M345" s="75">
        <f t="shared" ref="M345:M347" si="320">J345*H345</f>
        <v>0</v>
      </c>
      <c r="N345" s="76">
        <f t="shared" ref="N345:N347" si="321">L345+M345</f>
        <v>0</v>
      </c>
      <c r="O345" s="215"/>
    </row>
    <row r="346" spans="1:26" s="77" customFormat="1" ht="16.5" customHeight="1" x14ac:dyDescent="0.3">
      <c r="A346" s="5" t="s">
        <v>374</v>
      </c>
      <c r="B346" s="67" t="s">
        <v>129</v>
      </c>
      <c r="C346" s="88"/>
      <c r="D346" s="78" t="s">
        <v>174</v>
      </c>
      <c r="E346" s="89" t="s">
        <v>17</v>
      </c>
      <c r="F346" s="71" t="s">
        <v>18</v>
      </c>
      <c r="G346" s="72">
        <v>0.22</v>
      </c>
      <c r="H346" s="71">
        <f>ROUNDUP(H344*G346,0)</f>
        <v>10</v>
      </c>
      <c r="I346" s="182"/>
      <c r="J346" s="183"/>
      <c r="K346" s="73">
        <f t="shared" si="318"/>
        <v>0</v>
      </c>
      <c r="L346" s="74">
        <f t="shared" si="319"/>
        <v>0</v>
      </c>
      <c r="M346" s="75">
        <f t="shared" si="320"/>
        <v>0</v>
      </c>
      <c r="N346" s="76">
        <f t="shared" si="321"/>
        <v>0</v>
      </c>
      <c r="O346" s="214"/>
    </row>
    <row r="347" spans="1:26" s="77" customFormat="1" ht="16.5" customHeight="1" x14ac:dyDescent="0.3">
      <c r="A347" s="5" t="s">
        <v>375</v>
      </c>
      <c r="B347" s="67" t="s">
        <v>129</v>
      </c>
      <c r="C347" s="88"/>
      <c r="D347" s="78" t="s">
        <v>772</v>
      </c>
      <c r="E347" s="89" t="s">
        <v>17</v>
      </c>
      <c r="F347" s="91" t="s">
        <v>20</v>
      </c>
      <c r="G347" s="82">
        <v>1.03</v>
      </c>
      <c r="H347" s="80">
        <f>ROUND((H344/0.19/2.95)*0.15*5*G347,0)</f>
        <v>60</v>
      </c>
      <c r="I347" s="184"/>
      <c r="J347" s="183"/>
      <c r="K347" s="73">
        <f t="shared" si="318"/>
        <v>0</v>
      </c>
      <c r="L347" s="74">
        <f t="shared" si="319"/>
        <v>0</v>
      </c>
      <c r="M347" s="75">
        <f t="shared" si="320"/>
        <v>0</v>
      </c>
      <c r="N347" s="76">
        <f t="shared" si="321"/>
        <v>0</v>
      </c>
      <c r="O347" s="214"/>
    </row>
    <row r="348" spans="1:26" s="66" customFormat="1" ht="39.75" customHeight="1" x14ac:dyDescent="0.3">
      <c r="A348" s="219" t="s">
        <v>78</v>
      </c>
      <c r="B348" s="57" t="s">
        <v>128</v>
      </c>
      <c r="C348" s="253" t="s">
        <v>770</v>
      </c>
      <c r="D348" s="84" t="s">
        <v>646</v>
      </c>
      <c r="E348" s="60" t="s">
        <v>17</v>
      </c>
      <c r="F348" s="61" t="s">
        <v>20</v>
      </c>
      <c r="G348" s="62">
        <v>1</v>
      </c>
      <c r="H348" s="63">
        <f>16.71/0.08*0.3</f>
        <v>62.66</v>
      </c>
      <c r="I348" s="180"/>
      <c r="J348" s="181"/>
      <c r="K348" s="57">
        <f>I348+J348</f>
        <v>0</v>
      </c>
      <c r="L348" s="64">
        <f>I348*H348</f>
        <v>0</v>
      </c>
      <c r="M348" s="60">
        <f>J348*H348</f>
        <v>0</v>
      </c>
      <c r="N348" s="65">
        <f>L348+M348</f>
        <v>0</v>
      </c>
      <c r="O348" s="207" t="s">
        <v>82</v>
      </c>
    </row>
    <row r="349" spans="1:26" s="128" customFormat="1" ht="30.75" customHeight="1" x14ac:dyDescent="0.3">
      <c r="A349" s="5" t="s">
        <v>376</v>
      </c>
      <c r="B349" s="67" t="s">
        <v>129</v>
      </c>
      <c r="C349" s="124"/>
      <c r="D349" s="69" t="s">
        <v>184</v>
      </c>
      <c r="E349" s="89" t="s">
        <v>17</v>
      </c>
      <c r="F349" s="125" t="s">
        <v>19</v>
      </c>
      <c r="G349" s="127">
        <v>13</v>
      </c>
      <c r="H349" s="71">
        <f>ROUNDUP(H348*G349,0)</f>
        <v>815</v>
      </c>
      <c r="I349" s="185"/>
      <c r="J349" s="202"/>
      <c r="K349" s="73">
        <f t="shared" ref="K349:K351" si="322">I349+J349</f>
        <v>0</v>
      </c>
      <c r="L349" s="74">
        <f t="shared" ref="L349:L351" si="323">I349*H349</f>
        <v>0</v>
      </c>
      <c r="M349" s="75">
        <f t="shared" ref="M349:M351" si="324">J349*H349</f>
        <v>0</v>
      </c>
      <c r="N349" s="76">
        <f t="shared" ref="N349:N351" si="325">L349+M349</f>
        <v>0</v>
      </c>
      <c r="O349" s="210"/>
    </row>
    <row r="350" spans="1:26" s="131" customFormat="1" ht="16.5" customHeight="1" x14ac:dyDescent="0.3">
      <c r="A350" s="5" t="s">
        <v>377</v>
      </c>
      <c r="B350" s="67" t="s">
        <v>129</v>
      </c>
      <c r="C350" s="129"/>
      <c r="D350" s="78" t="s">
        <v>174</v>
      </c>
      <c r="E350" s="89" t="s">
        <v>17</v>
      </c>
      <c r="F350" s="71" t="s">
        <v>18</v>
      </c>
      <c r="G350" s="130">
        <v>0.02</v>
      </c>
      <c r="H350" s="71">
        <f>ROUNDUP(H348*G350,0)</f>
        <v>2</v>
      </c>
      <c r="I350" s="185"/>
      <c r="J350" s="202"/>
      <c r="K350" s="73">
        <f t="shared" si="322"/>
        <v>0</v>
      </c>
      <c r="L350" s="74">
        <f t="shared" si="323"/>
        <v>0</v>
      </c>
      <c r="M350" s="75">
        <f t="shared" si="324"/>
        <v>0</v>
      </c>
      <c r="N350" s="76">
        <f t="shared" si="325"/>
        <v>0</v>
      </c>
      <c r="O350" s="208"/>
    </row>
    <row r="351" spans="1:26" s="128" customFormat="1" ht="16.5" customHeight="1" x14ac:dyDescent="0.3">
      <c r="A351" s="5" t="s">
        <v>378</v>
      </c>
      <c r="B351" s="67" t="s">
        <v>129</v>
      </c>
      <c r="C351" s="96"/>
      <c r="D351" s="78" t="s">
        <v>772</v>
      </c>
      <c r="E351" s="89" t="s">
        <v>17</v>
      </c>
      <c r="F351" s="91" t="s">
        <v>20</v>
      </c>
      <c r="G351" s="70">
        <v>1.03</v>
      </c>
      <c r="H351" s="80">
        <f>ROUND((H348/2.95)*0.05*5*G351,0)</f>
        <v>5</v>
      </c>
      <c r="I351" s="185"/>
      <c r="J351" s="202"/>
      <c r="K351" s="73">
        <f t="shared" si="322"/>
        <v>0</v>
      </c>
      <c r="L351" s="74">
        <f t="shared" si="323"/>
        <v>0</v>
      </c>
      <c r="M351" s="75">
        <f t="shared" si="324"/>
        <v>0</v>
      </c>
      <c r="N351" s="76">
        <f t="shared" si="325"/>
        <v>0</v>
      </c>
      <c r="O351" s="210"/>
    </row>
    <row r="352" spans="1:26" s="128" customFormat="1" ht="36.6" customHeight="1" x14ac:dyDescent="0.3">
      <c r="A352" s="220" t="s">
        <v>79</v>
      </c>
      <c r="B352" s="57" t="s">
        <v>128</v>
      </c>
      <c r="C352" s="253" t="s">
        <v>770</v>
      </c>
      <c r="D352" s="84" t="s">
        <v>681</v>
      </c>
      <c r="E352" s="60" t="s">
        <v>17</v>
      </c>
      <c r="F352" s="61" t="s">
        <v>20</v>
      </c>
      <c r="G352" s="62">
        <v>1</v>
      </c>
      <c r="H352" s="63">
        <f>(16.71/0.08-H348)/2.95*0.19</f>
        <v>9.42</v>
      </c>
      <c r="I352" s="180"/>
      <c r="J352" s="181"/>
      <c r="K352" s="57">
        <f>I352+J352</f>
        <v>0</v>
      </c>
      <c r="L352" s="64">
        <f>I352*H352</f>
        <v>0</v>
      </c>
      <c r="M352" s="60">
        <f>J352*H352</f>
        <v>0</v>
      </c>
      <c r="N352" s="65">
        <f>L352+M352</f>
        <v>0</v>
      </c>
      <c r="O352" s="207" t="s">
        <v>82</v>
      </c>
    </row>
    <row r="353" spans="1:26" s="128" customFormat="1" ht="16.5" customHeight="1" x14ac:dyDescent="0.3">
      <c r="A353" s="221" t="s">
        <v>379</v>
      </c>
      <c r="B353" s="67" t="s">
        <v>129</v>
      </c>
      <c r="C353" s="124"/>
      <c r="D353" s="69" t="s">
        <v>184</v>
      </c>
      <c r="E353" s="89" t="s">
        <v>17</v>
      </c>
      <c r="F353" s="125" t="s">
        <v>19</v>
      </c>
      <c r="G353" s="127">
        <v>13</v>
      </c>
      <c r="H353" s="71">
        <f>ROUNDUP(H352*G353,0)</f>
        <v>123</v>
      </c>
      <c r="I353" s="185"/>
      <c r="J353" s="202"/>
      <c r="K353" s="73">
        <f t="shared" ref="K353:K354" si="326">I353+J353</f>
        <v>0</v>
      </c>
      <c r="L353" s="74">
        <f t="shared" ref="L353:L354" si="327">I353*H353</f>
        <v>0</v>
      </c>
      <c r="M353" s="75">
        <f t="shared" ref="M353:M354" si="328">J353*H353</f>
        <v>0</v>
      </c>
      <c r="N353" s="76">
        <f t="shared" ref="N353:N354" si="329">L353+M353</f>
        <v>0</v>
      </c>
      <c r="O353" s="218"/>
    </row>
    <row r="354" spans="1:26" s="128" customFormat="1" ht="16.5" customHeight="1" x14ac:dyDescent="0.3">
      <c r="A354" s="221" t="s">
        <v>380</v>
      </c>
      <c r="B354" s="67" t="s">
        <v>129</v>
      </c>
      <c r="C354" s="129"/>
      <c r="D354" s="78" t="s">
        <v>174</v>
      </c>
      <c r="E354" s="89" t="s">
        <v>17</v>
      </c>
      <c r="F354" s="71" t="s">
        <v>18</v>
      </c>
      <c r="G354" s="130">
        <v>0.02</v>
      </c>
      <c r="H354" s="71">
        <f>ROUNDUP(H352*G354,0)</f>
        <v>1</v>
      </c>
      <c r="I354" s="185"/>
      <c r="J354" s="202"/>
      <c r="K354" s="73">
        <f t="shared" si="326"/>
        <v>0</v>
      </c>
      <c r="L354" s="74">
        <f t="shared" si="327"/>
        <v>0</v>
      </c>
      <c r="M354" s="75">
        <f t="shared" si="328"/>
        <v>0</v>
      </c>
      <c r="N354" s="76">
        <f t="shared" si="329"/>
        <v>0</v>
      </c>
      <c r="O354" s="218"/>
    </row>
    <row r="355" spans="1:26" s="66" customFormat="1" ht="39.75" customHeight="1" x14ac:dyDescent="0.3">
      <c r="A355" s="219" t="s">
        <v>80</v>
      </c>
      <c r="B355" s="57" t="s">
        <v>128</v>
      </c>
      <c r="C355" s="58" t="s">
        <v>769</v>
      </c>
      <c r="D355" s="59" t="s">
        <v>210</v>
      </c>
      <c r="E355" s="60" t="s">
        <v>17</v>
      </c>
      <c r="F355" s="61" t="s">
        <v>20</v>
      </c>
      <c r="G355" s="62">
        <v>1</v>
      </c>
      <c r="H355" s="92">
        <f>4.26/0.12</f>
        <v>35.5</v>
      </c>
      <c r="I355" s="189"/>
      <c r="J355" s="190"/>
      <c r="K355" s="57">
        <f>I355+J355</f>
        <v>0</v>
      </c>
      <c r="L355" s="64">
        <f>I355*H355</f>
        <v>0</v>
      </c>
      <c r="M355" s="60">
        <f>J355*H355</f>
        <v>0</v>
      </c>
      <c r="N355" s="65">
        <f>L355+M355</f>
        <v>0</v>
      </c>
      <c r="O355" s="207" t="s">
        <v>82</v>
      </c>
    </row>
    <row r="356" spans="1:26" s="77" customFormat="1" ht="18.75" customHeight="1" x14ac:dyDescent="0.3">
      <c r="A356" s="5" t="s">
        <v>381</v>
      </c>
      <c r="B356" s="67" t="s">
        <v>129</v>
      </c>
      <c r="C356" s="88"/>
      <c r="D356" s="78" t="s">
        <v>211</v>
      </c>
      <c r="E356" s="89" t="s">
        <v>17</v>
      </c>
      <c r="F356" s="71" t="s">
        <v>19</v>
      </c>
      <c r="G356" s="93">
        <v>51</v>
      </c>
      <c r="H356" s="94">
        <f>ROUND(H355*G356,0)</f>
        <v>1811</v>
      </c>
      <c r="I356" s="185"/>
      <c r="J356" s="186"/>
      <c r="K356" s="73">
        <f t="shared" ref="K356:K358" si="330">I356+J356</f>
        <v>0</v>
      </c>
      <c r="L356" s="74">
        <f t="shared" ref="L356:L358" si="331">I356*H356</f>
        <v>0</v>
      </c>
      <c r="M356" s="75">
        <f t="shared" ref="M356:M358" si="332">J356*H356</f>
        <v>0</v>
      </c>
      <c r="N356" s="76">
        <f t="shared" ref="N356:N358" si="333">L356+M356</f>
        <v>0</v>
      </c>
      <c r="O356" s="208"/>
    </row>
    <row r="357" spans="1:26" s="95" customFormat="1" ht="18.75" customHeight="1" x14ac:dyDescent="0.3">
      <c r="A357" s="5" t="s">
        <v>382</v>
      </c>
      <c r="B357" s="67" t="s">
        <v>129</v>
      </c>
      <c r="C357" s="90"/>
      <c r="D357" s="78" t="s">
        <v>26</v>
      </c>
      <c r="E357" s="89" t="s">
        <v>17</v>
      </c>
      <c r="F357" s="91" t="s">
        <v>18</v>
      </c>
      <c r="G357" s="82">
        <v>0.02</v>
      </c>
      <c r="H357" s="71">
        <f>ROUNDUP(H355*G357,0)</f>
        <v>1</v>
      </c>
      <c r="I357" s="185"/>
      <c r="J357" s="186"/>
      <c r="K357" s="73">
        <f t="shared" si="330"/>
        <v>0</v>
      </c>
      <c r="L357" s="74">
        <f t="shared" si="331"/>
        <v>0</v>
      </c>
      <c r="M357" s="75">
        <f t="shared" si="332"/>
        <v>0</v>
      </c>
      <c r="N357" s="76">
        <f t="shared" si="333"/>
        <v>0</v>
      </c>
      <c r="O357" s="210"/>
    </row>
    <row r="358" spans="1:26" s="95" customFormat="1" ht="18.75" customHeight="1" x14ac:dyDescent="0.3">
      <c r="A358" s="5" t="s">
        <v>724</v>
      </c>
      <c r="B358" s="67" t="s">
        <v>129</v>
      </c>
      <c r="C358" s="96"/>
      <c r="D358" s="78" t="s">
        <v>772</v>
      </c>
      <c r="E358" s="89" t="s">
        <v>17</v>
      </c>
      <c r="F358" s="91" t="s">
        <v>20</v>
      </c>
      <c r="G358" s="82">
        <v>1.03</v>
      </c>
      <c r="H358" s="80">
        <f>ROUND((H355/2.95)*0.1*12*G358,0)</f>
        <v>15</v>
      </c>
      <c r="I358" s="185"/>
      <c r="J358" s="186"/>
      <c r="K358" s="73">
        <f t="shared" si="330"/>
        <v>0</v>
      </c>
      <c r="L358" s="74">
        <f t="shared" si="331"/>
        <v>0</v>
      </c>
      <c r="M358" s="75">
        <f t="shared" si="332"/>
        <v>0</v>
      </c>
      <c r="N358" s="76">
        <f t="shared" si="333"/>
        <v>0</v>
      </c>
      <c r="O358" s="209"/>
    </row>
    <row r="359" spans="1:26" s="101" customFormat="1" ht="39.75" customHeight="1" x14ac:dyDescent="0.3">
      <c r="A359" s="219" t="s">
        <v>81</v>
      </c>
      <c r="B359" s="57" t="s">
        <v>128</v>
      </c>
      <c r="C359" s="253" t="s">
        <v>771</v>
      </c>
      <c r="D359" s="59" t="s">
        <v>676</v>
      </c>
      <c r="E359" s="97" t="s">
        <v>17</v>
      </c>
      <c r="F359" s="98" t="s">
        <v>19</v>
      </c>
      <c r="G359" s="62">
        <v>1</v>
      </c>
      <c r="H359" s="63">
        <v>50</v>
      </c>
      <c r="I359" s="203"/>
      <c r="J359" s="204"/>
      <c r="K359" s="57">
        <f>I359+J359</f>
        <v>0</v>
      </c>
      <c r="L359" s="64">
        <f>I359*H359</f>
        <v>0</v>
      </c>
      <c r="M359" s="60">
        <f>J359*H359</f>
        <v>0</v>
      </c>
      <c r="N359" s="65">
        <f>L359+M359</f>
        <v>0</v>
      </c>
      <c r="O359" s="207" t="s">
        <v>82</v>
      </c>
    </row>
    <row r="360" spans="1:26" s="107" customFormat="1" ht="20.25" customHeight="1" x14ac:dyDescent="0.3">
      <c r="A360" s="5" t="s">
        <v>725</v>
      </c>
      <c r="B360" s="67" t="s">
        <v>129</v>
      </c>
      <c r="C360" s="134"/>
      <c r="D360" s="136" t="s">
        <v>677</v>
      </c>
      <c r="E360" s="89" t="s">
        <v>17</v>
      </c>
      <c r="F360" s="125" t="s">
        <v>19</v>
      </c>
      <c r="G360" s="126">
        <v>1</v>
      </c>
      <c r="H360" s="127">
        <v>34</v>
      </c>
      <c r="I360" s="185"/>
      <c r="J360" s="202"/>
      <c r="K360" s="73">
        <f t="shared" ref="K360:K361" si="334">I360+J360</f>
        <v>0</v>
      </c>
      <c r="L360" s="74">
        <f t="shared" ref="L360:L361" si="335">I360*H360</f>
        <v>0</v>
      </c>
      <c r="M360" s="75">
        <f t="shared" ref="M360:M361" si="336">J360*H360</f>
        <v>0</v>
      </c>
      <c r="N360" s="76">
        <f t="shared" ref="N360:N361" si="337">L360+M360</f>
        <v>0</v>
      </c>
      <c r="O360" s="209"/>
    </row>
    <row r="361" spans="1:26" s="107" customFormat="1" ht="20.25" customHeight="1" x14ac:dyDescent="0.3">
      <c r="A361" s="5" t="s">
        <v>726</v>
      </c>
      <c r="B361" s="67" t="s">
        <v>129</v>
      </c>
      <c r="C361" s="134"/>
      <c r="D361" s="137" t="s">
        <v>678</v>
      </c>
      <c r="E361" s="89" t="s">
        <v>17</v>
      </c>
      <c r="F361" s="125" t="s">
        <v>19</v>
      </c>
      <c r="G361" s="126">
        <v>1</v>
      </c>
      <c r="H361" s="127">
        <v>16</v>
      </c>
      <c r="I361" s="185"/>
      <c r="J361" s="202"/>
      <c r="K361" s="73">
        <f t="shared" si="334"/>
        <v>0</v>
      </c>
      <c r="L361" s="74">
        <f t="shared" si="335"/>
        <v>0</v>
      </c>
      <c r="M361" s="75">
        <f t="shared" si="336"/>
        <v>0</v>
      </c>
      <c r="N361" s="76">
        <f t="shared" si="337"/>
        <v>0</v>
      </c>
      <c r="O361" s="209"/>
    </row>
    <row r="362" spans="1:26" s="56" customFormat="1" ht="31.5" customHeight="1" x14ac:dyDescent="0.3">
      <c r="A362" s="225" t="s">
        <v>383</v>
      </c>
      <c r="B362" s="116"/>
      <c r="C362" s="133" t="s">
        <v>122</v>
      </c>
      <c r="D362" s="45" t="s">
        <v>663</v>
      </c>
      <c r="E362" s="117"/>
      <c r="F362" s="117"/>
      <c r="G362" s="118"/>
      <c r="H362" s="116"/>
      <c r="I362" s="197"/>
      <c r="J362" s="198"/>
      <c r="K362" s="43"/>
      <c r="L362" s="119"/>
      <c r="M362" s="120"/>
      <c r="N362" s="55"/>
      <c r="O362" s="213"/>
      <c r="P362" s="121"/>
      <c r="Q362" s="121"/>
      <c r="R362" s="121"/>
      <c r="S362" s="121"/>
      <c r="T362" s="121"/>
      <c r="U362" s="121"/>
      <c r="V362" s="122"/>
      <c r="W362" s="122"/>
      <c r="X362" s="122"/>
      <c r="Y362" s="122"/>
      <c r="Z362" s="122"/>
    </row>
    <row r="363" spans="1:26" s="66" customFormat="1" ht="39" customHeight="1" x14ac:dyDescent="0.3">
      <c r="A363" s="219" t="s">
        <v>384</v>
      </c>
      <c r="B363" s="57" t="s">
        <v>128</v>
      </c>
      <c r="C363" s="123" t="s">
        <v>644</v>
      </c>
      <c r="D363" s="59" t="s">
        <v>649</v>
      </c>
      <c r="E363" s="60" t="s">
        <v>17</v>
      </c>
      <c r="F363" s="61" t="s">
        <v>18</v>
      </c>
      <c r="G363" s="62">
        <v>1</v>
      </c>
      <c r="H363" s="63">
        <v>25.07</v>
      </c>
      <c r="I363" s="180"/>
      <c r="J363" s="181"/>
      <c r="K363" s="57">
        <f>I363+J363</f>
        <v>0</v>
      </c>
      <c r="L363" s="64">
        <f>I363*H363</f>
        <v>0</v>
      </c>
      <c r="M363" s="60">
        <f>J363*H363</f>
        <v>0</v>
      </c>
      <c r="N363" s="65">
        <f>L363+M363</f>
        <v>0</v>
      </c>
      <c r="O363" s="207" t="s">
        <v>82</v>
      </c>
    </row>
    <row r="364" spans="1:26" s="77" customFormat="1" ht="30.75" customHeight="1" x14ac:dyDescent="0.3">
      <c r="A364" s="5" t="s">
        <v>385</v>
      </c>
      <c r="B364" s="67" t="s">
        <v>129</v>
      </c>
      <c r="C364" s="88"/>
      <c r="D364" s="69" t="s">
        <v>176</v>
      </c>
      <c r="E364" s="70" t="s">
        <v>17</v>
      </c>
      <c r="F364" s="71" t="s">
        <v>19</v>
      </c>
      <c r="G364" s="72">
        <v>65</v>
      </c>
      <c r="H364" s="71">
        <f>ROUND(H363*G364,0)</f>
        <v>1630</v>
      </c>
      <c r="I364" s="182"/>
      <c r="J364" s="183"/>
      <c r="K364" s="73">
        <f t="shared" ref="K364:K366" si="338">I364+J364</f>
        <v>0</v>
      </c>
      <c r="L364" s="74">
        <f t="shared" ref="L364:L366" si="339">I364*H364</f>
        <v>0</v>
      </c>
      <c r="M364" s="75">
        <f t="shared" ref="M364:M366" si="340">J364*H364</f>
        <v>0</v>
      </c>
      <c r="N364" s="76">
        <f t="shared" ref="N364:N366" si="341">L364+M364</f>
        <v>0</v>
      </c>
      <c r="O364" s="214"/>
    </row>
    <row r="365" spans="1:26" ht="17.25" customHeight="1" x14ac:dyDescent="0.3">
      <c r="A365" s="5" t="s">
        <v>386</v>
      </c>
      <c r="B365" s="67" t="s">
        <v>129</v>
      </c>
      <c r="C365" s="90"/>
      <c r="D365" s="78" t="s">
        <v>174</v>
      </c>
      <c r="E365" s="70" t="s">
        <v>17</v>
      </c>
      <c r="F365" s="91" t="s">
        <v>18</v>
      </c>
      <c r="G365" s="82">
        <v>0.22</v>
      </c>
      <c r="H365" s="71">
        <f>ROUNDUP(H363*G365,0)</f>
        <v>6</v>
      </c>
      <c r="I365" s="185"/>
      <c r="J365" s="186"/>
      <c r="K365" s="73">
        <f t="shared" si="338"/>
        <v>0</v>
      </c>
      <c r="L365" s="74">
        <f t="shared" si="339"/>
        <v>0</v>
      </c>
      <c r="M365" s="75">
        <f t="shared" si="340"/>
        <v>0</v>
      </c>
      <c r="N365" s="76">
        <f t="shared" si="341"/>
        <v>0</v>
      </c>
      <c r="O365" s="210"/>
    </row>
    <row r="366" spans="1:26" ht="17.25" customHeight="1" x14ac:dyDescent="0.3">
      <c r="A366" s="5" t="s">
        <v>387</v>
      </c>
      <c r="B366" s="67" t="s">
        <v>129</v>
      </c>
      <c r="C366" s="90"/>
      <c r="D366" s="78" t="s">
        <v>772</v>
      </c>
      <c r="E366" s="70" t="s">
        <v>17</v>
      </c>
      <c r="F366" s="91" t="s">
        <v>20</v>
      </c>
      <c r="G366" s="82">
        <v>1.03</v>
      </c>
      <c r="H366" s="80">
        <f>ROUND((H363/0.19/2.95)*0.15*5*G366,0)</f>
        <v>35</v>
      </c>
      <c r="I366" s="199"/>
      <c r="J366" s="186"/>
      <c r="K366" s="73">
        <f t="shared" si="338"/>
        <v>0</v>
      </c>
      <c r="L366" s="74">
        <f t="shared" si="339"/>
        <v>0</v>
      </c>
      <c r="M366" s="75">
        <f t="shared" si="340"/>
        <v>0</v>
      </c>
      <c r="N366" s="76">
        <f t="shared" si="341"/>
        <v>0</v>
      </c>
      <c r="O366" s="210"/>
    </row>
    <row r="367" spans="1:26" s="66" customFormat="1" ht="39" customHeight="1" x14ac:dyDescent="0.3">
      <c r="A367" s="219" t="s">
        <v>388</v>
      </c>
      <c r="B367" s="57" t="s">
        <v>128</v>
      </c>
      <c r="C367" s="58" t="s">
        <v>767</v>
      </c>
      <c r="D367" s="59" t="s">
        <v>673</v>
      </c>
      <c r="E367" s="60" t="s">
        <v>17</v>
      </c>
      <c r="F367" s="61" t="s">
        <v>18</v>
      </c>
      <c r="G367" s="62">
        <v>1</v>
      </c>
      <c r="H367" s="63">
        <v>43.18</v>
      </c>
      <c r="I367" s="180"/>
      <c r="J367" s="181"/>
      <c r="K367" s="57">
        <f>I367+J367</f>
        <v>0</v>
      </c>
      <c r="L367" s="64">
        <f>I367*H367</f>
        <v>0</v>
      </c>
      <c r="M367" s="60">
        <f>J367*H367</f>
        <v>0</v>
      </c>
      <c r="N367" s="65">
        <f>L367+M367</f>
        <v>0</v>
      </c>
      <c r="O367" s="207" t="s">
        <v>82</v>
      </c>
    </row>
    <row r="368" spans="1:26" s="107" customFormat="1" ht="29.25" customHeight="1" x14ac:dyDescent="0.3">
      <c r="A368" s="5" t="s">
        <v>389</v>
      </c>
      <c r="B368" s="67" t="s">
        <v>129</v>
      </c>
      <c r="C368" s="124"/>
      <c r="D368" s="69" t="s">
        <v>176</v>
      </c>
      <c r="E368" s="89" t="s">
        <v>17</v>
      </c>
      <c r="F368" s="125" t="s">
        <v>19</v>
      </c>
      <c r="G368" s="126">
        <v>65</v>
      </c>
      <c r="H368" s="71">
        <f>ROUND(H367*G368,0)</f>
        <v>2807</v>
      </c>
      <c r="I368" s="200"/>
      <c r="J368" s="201"/>
      <c r="K368" s="73">
        <f t="shared" ref="K368:K370" si="342">I368+J368</f>
        <v>0</v>
      </c>
      <c r="L368" s="74">
        <f t="shared" ref="L368:L370" si="343">I368*H368</f>
        <v>0</v>
      </c>
      <c r="M368" s="75">
        <f t="shared" ref="M368:M370" si="344">J368*H368</f>
        <v>0</v>
      </c>
      <c r="N368" s="76">
        <f t="shared" ref="N368:N370" si="345">L368+M368</f>
        <v>0</v>
      </c>
      <c r="O368" s="215"/>
    </row>
    <row r="369" spans="1:15" s="77" customFormat="1" ht="16.5" customHeight="1" x14ac:dyDescent="0.3">
      <c r="A369" s="5" t="s">
        <v>390</v>
      </c>
      <c r="B369" s="67" t="s">
        <v>129</v>
      </c>
      <c r="C369" s="88"/>
      <c r="D369" s="78" t="s">
        <v>174</v>
      </c>
      <c r="E369" s="89" t="s">
        <v>17</v>
      </c>
      <c r="F369" s="71" t="s">
        <v>18</v>
      </c>
      <c r="G369" s="72">
        <v>0.22</v>
      </c>
      <c r="H369" s="71">
        <f>ROUNDUP(H367*G369,0)</f>
        <v>10</v>
      </c>
      <c r="I369" s="182"/>
      <c r="J369" s="183"/>
      <c r="K369" s="73">
        <f t="shared" si="342"/>
        <v>0</v>
      </c>
      <c r="L369" s="74">
        <f t="shared" si="343"/>
        <v>0</v>
      </c>
      <c r="M369" s="75">
        <f t="shared" si="344"/>
        <v>0</v>
      </c>
      <c r="N369" s="76">
        <f t="shared" si="345"/>
        <v>0</v>
      </c>
      <c r="O369" s="214"/>
    </row>
    <row r="370" spans="1:15" s="77" customFormat="1" ht="16.5" customHeight="1" x14ac:dyDescent="0.3">
      <c r="A370" s="5" t="s">
        <v>391</v>
      </c>
      <c r="B370" s="67" t="s">
        <v>129</v>
      </c>
      <c r="C370" s="88"/>
      <c r="D370" s="78" t="s">
        <v>772</v>
      </c>
      <c r="E370" s="89" t="s">
        <v>17</v>
      </c>
      <c r="F370" s="91" t="s">
        <v>20</v>
      </c>
      <c r="G370" s="82">
        <v>1.03</v>
      </c>
      <c r="H370" s="80">
        <f>ROUND((H367/0.19/2.95)*0.15*5*G370,0)</f>
        <v>60</v>
      </c>
      <c r="I370" s="184"/>
      <c r="J370" s="183"/>
      <c r="K370" s="73">
        <f t="shared" si="342"/>
        <v>0</v>
      </c>
      <c r="L370" s="74">
        <f t="shared" si="343"/>
        <v>0</v>
      </c>
      <c r="M370" s="75">
        <f t="shared" si="344"/>
        <v>0</v>
      </c>
      <c r="N370" s="76">
        <f t="shared" si="345"/>
        <v>0</v>
      </c>
      <c r="O370" s="214"/>
    </row>
    <row r="371" spans="1:15" s="66" customFormat="1" ht="39" customHeight="1" x14ac:dyDescent="0.3">
      <c r="A371" s="219" t="s">
        <v>392</v>
      </c>
      <c r="B371" s="57" t="s">
        <v>128</v>
      </c>
      <c r="C371" s="253" t="s">
        <v>770</v>
      </c>
      <c r="D371" s="84" t="s">
        <v>646</v>
      </c>
      <c r="E371" s="60" t="s">
        <v>17</v>
      </c>
      <c r="F371" s="61" t="s">
        <v>20</v>
      </c>
      <c r="G371" s="62">
        <v>1</v>
      </c>
      <c r="H371" s="63">
        <f>16.71/0.08*0.3</f>
        <v>62.66</v>
      </c>
      <c r="I371" s="180"/>
      <c r="J371" s="181"/>
      <c r="K371" s="57">
        <f>I371+J371</f>
        <v>0</v>
      </c>
      <c r="L371" s="64">
        <f>I371*H371</f>
        <v>0</v>
      </c>
      <c r="M371" s="60">
        <f>J371*H371</f>
        <v>0</v>
      </c>
      <c r="N371" s="65">
        <f>L371+M371</f>
        <v>0</v>
      </c>
      <c r="O371" s="207" t="s">
        <v>82</v>
      </c>
    </row>
    <row r="372" spans="1:15" s="128" customFormat="1" ht="30.75" customHeight="1" x14ac:dyDescent="0.3">
      <c r="A372" s="5" t="s">
        <v>393</v>
      </c>
      <c r="B372" s="67" t="s">
        <v>129</v>
      </c>
      <c r="C372" s="124"/>
      <c r="D372" s="69" t="s">
        <v>184</v>
      </c>
      <c r="E372" s="89" t="s">
        <v>17</v>
      </c>
      <c r="F372" s="125" t="s">
        <v>19</v>
      </c>
      <c r="G372" s="127">
        <v>13</v>
      </c>
      <c r="H372" s="71">
        <f>ROUNDUP(H371*G372,0)</f>
        <v>815</v>
      </c>
      <c r="I372" s="185"/>
      <c r="J372" s="202"/>
      <c r="K372" s="73">
        <f t="shared" ref="K372:K374" si="346">I372+J372</f>
        <v>0</v>
      </c>
      <c r="L372" s="74">
        <f t="shared" ref="L372:L374" si="347">I372*H372</f>
        <v>0</v>
      </c>
      <c r="M372" s="75">
        <f t="shared" ref="M372:M374" si="348">J372*H372</f>
        <v>0</v>
      </c>
      <c r="N372" s="76">
        <f t="shared" ref="N372:N374" si="349">L372+M372</f>
        <v>0</v>
      </c>
      <c r="O372" s="210"/>
    </row>
    <row r="373" spans="1:15" s="131" customFormat="1" ht="16.5" customHeight="1" x14ac:dyDescent="0.3">
      <c r="A373" s="5" t="s">
        <v>394</v>
      </c>
      <c r="B373" s="67" t="s">
        <v>129</v>
      </c>
      <c r="C373" s="129"/>
      <c r="D373" s="78" t="s">
        <v>174</v>
      </c>
      <c r="E373" s="89" t="s">
        <v>17</v>
      </c>
      <c r="F373" s="71" t="s">
        <v>18</v>
      </c>
      <c r="G373" s="130">
        <v>0.02</v>
      </c>
      <c r="H373" s="71">
        <f>ROUNDUP(H371*G373,0)</f>
        <v>2</v>
      </c>
      <c r="I373" s="185"/>
      <c r="J373" s="202"/>
      <c r="K373" s="73">
        <f t="shared" si="346"/>
        <v>0</v>
      </c>
      <c r="L373" s="74">
        <f t="shared" si="347"/>
        <v>0</v>
      </c>
      <c r="M373" s="75">
        <f t="shared" si="348"/>
        <v>0</v>
      </c>
      <c r="N373" s="76">
        <f t="shared" si="349"/>
        <v>0</v>
      </c>
      <c r="O373" s="208"/>
    </row>
    <row r="374" spans="1:15" s="128" customFormat="1" ht="16.5" customHeight="1" x14ac:dyDescent="0.3">
      <c r="A374" s="5" t="s">
        <v>395</v>
      </c>
      <c r="B374" s="67" t="s">
        <v>129</v>
      </c>
      <c r="C374" s="96"/>
      <c r="D374" s="78" t="s">
        <v>772</v>
      </c>
      <c r="E374" s="89" t="s">
        <v>17</v>
      </c>
      <c r="F374" s="91" t="s">
        <v>20</v>
      </c>
      <c r="G374" s="70">
        <v>1.03</v>
      </c>
      <c r="H374" s="80">
        <f>ROUND((H371/2.95)*0.05*5*G374,0)</f>
        <v>5</v>
      </c>
      <c r="I374" s="185"/>
      <c r="J374" s="202"/>
      <c r="K374" s="73">
        <f t="shared" si="346"/>
        <v>0</v>
      </c>
      <c r="L374" s="74">
        <f t="shared" si="347"/>
        <v>0</v>
      </c>
      <c r="M374" s="75">
        <f t="shared" si="348"/>
        <v>0</v>
      </c>
      <c r="N374" s="76">
        <f t="shared" si="349"/>
        <v>0</v>
      </c>
      <c r="O374" s="210"/>
    </row>
    <row r="375" spans="1:15" s="128" customFormat="1" ht="28.8" customHeight="1" x14ac:dyDescent="0.3">
      <c r="A375" s="220" t="s">
        <v>396</v>
      </c>
      <c r="B375" s="57" t="s">
        <v>128</v>
      </c>
      <c r="C375" s="253" t="s">
        <v>770</v>
      </c>
      <c r="D375" s="84" t="s">
        <v>681</v>
      </c>
      <c r="E375" s="60" t="s">
        <v>17</v>
      </c>
      <c r="F375" s="61" t="s">
        <v>20</v>
      </c>
      <c r="G375" s="62">
        <v>1</v>
      </c>
      <c r="H375" s="63">
        <f>(16.71/0.08-H371)/2.95*0.19</f>
        <v>9.42</v>
      </c>
      <c r="I375" s="180"/>
      <c r="J375" s="181"/>
      <c r="K375" s="57">
        <f>I375+J375</f>
        <v>0</v>
      </c>
      <c r="L375" s="64">
        <f>I375*H375</f>
        <v>0</v>
      </c>
      <c r="M375" s="60">
        <f>J375*H375</f>
        <v>0</v>
      </c>
      <c r="N375" s="65">
        <f>L375+M375</f>
        <v>0</v>
      </c>
      <c r="O375" s="207" t="s">
        <v>82</v>
      </c>
    </row>
    <row r="376" spans="1:15" s="128" customFormat="1" ht="16.5" customHeight="1" x14ac:dyDescent="0.3">
      <c r="A376" s="221" t="s">
        <v>397</v>
      </c>
      <c r="B376" s="67" t="s">
        <v>129</v>
      </c>
      <c r="C376" s="124"/>
      <c r="D376" s="69" t="s">
        <v>184</v>
      </c>
      <c r="E376" s="89" t="s">
        <v>17</v>
      </c>
      <c r="F376" s="125" t="s">
        <v>19</v>
      </c>
      <c r="G376" s="127">
        <v>13</v>
      </c>
      <c r="H376" s="71">
        <f>ROUNDUP(H375*G376,0)</f>
        <v>123</v>
      </c>
      <c r="I376" s="185"/>
      <c r="J376" s="202"/>
      <c r="K376" s="73">
        <f t="shared" ref="K376:K377" si="350">I376+J376</f>
        <v>0</v>
      </c>
      <c r="L376" s="74">
        <f t="shared" ref="L376:L377" si="351">I376*H376</f>
        <v>0</v>
      </c>
      <c r="M376" s="75">
        <f t="shared" ref="M376:M377" si="352">J376*H376</f>
        <v>0</v>
      </c>
      <c r="N376" s="76">
        <f t="shared" ref="N376:N377" si="353">L376+M376</f>
        <v>0</v>
      </c>
      <c r="O376" s="218"/>
    </row>
    <row r="377" spans="1:15" s="128" customFormat="1" ht="16.5" customHeight="1" x14ac:dyDescent="0.3">
      <c r="A377" s="221" t="s">
        <v>398</v>
      </c>
      <c r="B377" s="67" t="s">
        <v>129</v>
      </c>
      <c r="C377" s="129"/>
      <c r="D377" s="78" t="s">
        <v>174</v>
      </c>
      <c r="E377" s="89" t="s">
        <v>17</v>
      </c>
      <c r="F377" s="71" t="s">
        <v>18</v>
      </c>
      <c r="G377" s="130">
        <v>0.02</v>
      </c>
      <c r="H377" s="71">
        <f>ROUNDUP(H375*G377,0)</f>
        <v>1</v>
      </c>
      <c r="I377" s="185"/>
      <c r="J377" s="202"/>
      <c r="K377" s="73">
        <f t="shared" si="350"/>
        <v>0</v>
      </c>
      <c r="L377" s="74">
        <f t="shared" si="351"/>
        <v>0</v>
      </c>
      <c r="M377" s="75">
        <f t="shared" si="352"/>
        <v>0</v>
      </c>
      <c r="N377" s="76">
        <f t="shared" si="353"/>
        <v>0</v>
      </c>
      <c r="O377" s="218"/>
    </row>
    <row r="378" spans="1:15" s="66" customFormat="1" ht="39" customHeight="1" x14ac:dyDescent="0.3">
      <c r="A378" s="219" t="s">
        <v>399</v>
      </c>
      <c r="B378" s="57" t="s">
        <v>128</v>
      </c>
      <c r="C378" s="58" t="s">
        <v>769</v>
      </c>
      <c r="D378" s="59" t="s">
        <v>210</v>
      </c>
      <c r="E378" s="60" t="s">
        <v>17</v>
      </c>
      <c r="F378" s="61" t="s">
        <v>20</v>
      </c>
      <c r="G378" s="62">
        <v>1</v>
      </c>
      <c r="H378" s="92">
        <f>9.23/0.12</f>
        <v>76.92</v>
      </c>
      <c r="I378" s="189"/>
      <c r="J378" s="190"/>
      <c r="K378" s="57">
        <f>I378+J378</f>
        <v>0</v>
      </c>
      <c r="L378" s="64">
        <f>I378*H378</f>
        <v>0</v>
      </c>
      <c r="M378" s="60">
        <f>J378*H378</f>
        <v>0</v>
      </c>
      <c r="N378" s="65">
        <f>L378+M378</f>
        <v>0</v>
      </c>
      <c r="O378" s="207" t="s">
        <v>82</v>
      </c>
    </row>
    <row r="379" spans="1:15" s="77" customFormat="1" ht="18.75" customHeight="1" x14ac:dyDescent="0.3">
      <c r="A379" s="5" t="s">
        <v>400</v>
      </c>
      <c r="B379" s="67" t="s">
        <v>129</v>
      </c>
      <c r="C379" s="88"/>
      <c r="D379" s="78" t="s">
        <v>211</v>
      </c>
      <c r="E379" s="89" t="s">
        <v>17</v>
      </c>
      <c r="F379" s="71" t="s">
        <v>19</v>
      </c>
      <c r="G379" s="93">
        <v>51</v>
      </c>
      <c r="H379" s="94">
        <f>ROUND(H378*G379,0)</f>
        <v>3923</v>
      </c>
      <c r="I379" s="185"/>
      <c r="J379" s="186"/>
      <c r="K379" s="73">
        <f t="shared" ref="K379:K381" si="354">I379+J379</f>
        <v>0</v>
      </c>
      <c r="L379" s="74">
        <f t="shared" ref="L379:L381" si="355">I379*H379</f>
        <v>0</v>
      </c>
      <c r="M379" s="75">
        <f t="shared" ref="M379:M381" si="356">J379*H379</f>
        <v>0</v>
      </c>
      <c r="N379" s="76">
        <f t="shared" ref="N379:N381" si="357">L379+M379</f>
        <v>0</v>
      </c>
      <c r="O379" s="208"/>
    </row>
    <row r="380" spans="1:15" s="95" customFormat="1" ht="18.75" customHeight="1" x14ac:dyDescent="0.3">
      <c r="A380" s="5" t="s">
        <v>401</v>
      </c>
      <c r="B380" s="67" t="s">
        <v>129</v>
      </c>
      <c r="C380" s="90"/>
      <c r="D380" s="78" t="s">
        <v>26</v>
      </c>
      <c r="E380" s="89" t="s">
        <v>17</v>
      </c>
      <c r="F380" s="91" t="s">
        <v>18</v>
      </c>
      <c r="G380" s="82">
        <v>0.02</v>
      </c>
      <c r="H380" s="71">
        <f>ROUNDUP(H378*G380,0)</f>
        <v>2</v>
      </c>
      <c r="I380" s="185"/>
      <c r="J380" s="186"/>
      <c r="K380" s="73">
        <f t="shared" si="354"/>
        <v>0</v>
      </c>
      <c r="L380" s="74">
        <f t="shared" si="355"/>
        <v>0</v>
      </c>
      <c r="M380" s="75">
        <f t="shared" si="356"/>
        <v>0</v>
      </c>
      <c r="N380" s="76">
        <f t="shared" si="357"/>
        <v>0</v>
      </c>
      <c r="O380" s="210"/>
    </row>
    <row r="381" spans="1:15" s="95" customFormat="1" ht="18.75" customHeight="1" x14ac:dyDescent="0.3">
      <c r="A381" s="5" t="s">
        <v>727</v>
      </c>
      <c r="B381" s="67" t="s">
        <v>129</v>
      </c>
      <c r="C381" s="96"/>
      <c r="D381" s="78" t="s">
        <v>772</v>
      </c>
      <c r="E381" s="89" t="s">
        <v>17</v>
      </c>
      <c r="F381" s="91" t="s">
        <v>20</v>
      </c>
      <c r="G381" s="82">
        <v>1.03</v>
      </c>
      <c r="H381" s="80">
        <f>ROUND((H378/2.95)*0.1*12*G381,0)</f>
        <v>32</v>
      </c>
      <c r="I381" s="185"/>
      <c r="J381" s="186"/>
      <c r="K381" s="73">
        <f t="shared" si="354"/>
        <v>0</v>
      </c>
      <c r="L381" s="74">
        <f t="shared" si="355"/>
        <v>0</v>
      </c>
      <c r="M381" s="75">
        <f t="shared" si="356"/>
        <v>0</v>
      </c>
      <c r="N381" s="76">
        <f t="shared" si="357"/>
        <v>0</v>
      </c>
      <c r="O381" s="209"/>
    </row>
    <row r="382" spans="1:15" s="101" customFormat="1" ht="39" customHeight="1" x14ac:dyDescent="0.3">
      <c r="A382" s="219" t="s">
        <v>728</v>
      </c>
      <c r="B382" s="57" t="s">
        <v>128</v>
      </c>
      <c r="C382" s="253" t="s">
        <v>771</v>
      </c>
      <c r="D382" s="59" t="s">
        <v>676</v>
      </c>
      <c r="E382" s="97" t="s">
        <v>17</v>
      </c>
      <c r="F382" s="98" t="s">
        <v>19</v>
      </c>
      <c r="G382" s="62">
        <v>1</v>
      </c>
      <c r="H382" s="63">
        <v>50</v>
      </c>
      <c r="I382" s="203"/>
      <c r="J382" s="204"/>
      <c r="K382" s="57">
        <f>I382+J382</f>
        <v>0</v>
      </c>
      <c r="L382" s="64">
        <f>I382*H382</f>
        <v>0</v>
      </c>
      <c r="M382" s="60">
        <f>J382*H382</f>
        <v>0</v>
      </c>
      <c r="N382" s="65">
        <f>L382+M382</f>
        <v>0</v>
      </c>
      <c r="O382" s="207" t="s">
        <v>82</v>
      </c>
    </row>
    <row r="383" spans="1:15" s="107" customFormat="1" ht="20.25" customHeight="1" x14ac:dyDescent="0.3">
      <c r="A383" s="5" t="s">
        <v>729</v>
      </c>
      <c r="B383" s="67" t="s">
        <v>129</v>
      </c>
      <c r="C383" s="134"/>
      <c r="D383" s="136" t="s">
        <v>677</v>
      </c>
      <c r="E383" s="89" t="s">
        <v>17</v>
      </c>
      <c r="F383" s="125" t="s">
        <v>19</v>
      </c>
      <c r="G383" s="126">
        <v>1</v>
      </c>
      <c r="H383" s="127">
        <v>34</v>
      </c>
      <c r="I383" s="185"/>
      <c r="J383" s="202"/>
      <c r="K383" s="73">
        <f t="shared" ref="K383:K384" si="358">I383+J383</f>
        <v>0</v>
      </c>
      <c r="L383" s="74">
        <f t="shared" ref="L383:L384" si="359">I383*H383</f>
        <v>0</v>
      </c>
      <c r="M383" s="75">
        <f t="shared" ref="M383:M384" si="360">J383*H383</f>
        <v>0</v>
      </c>
      <c r="N383" s="76">
        <f t="shared" ref="N383:N384" si="361">L383+M383</f>
        <v>0</v>
      </c>
      <c r="O383" s="209"/>
    </row>
    <row r="384" spans="1:15" s="107" customFormat="1" ht="20.25" customHeight="1" x14ac:dyDescent="0.3">
      <c r="A384" s="5" t="s">
        <v>730</v>
      </c>
      <c r="B384" s="67" t="s">
        <v>129</v>
      </c>
      <c r="C384" s="134"/>
      <c r="D384" s="137" t="s">
        <v>678</v>
      </c>
      <c r="E384" s="89" t="s">
        <v>17</v>
      </c>
      <c r="F384" s="125" t="s">
        <v>19</v>
      </c>
      <c r="G384" s="126">
        <v>1</v>
      </c>
      <c r="H384" s="127">
        <v>16</v>
      </c>
      <c r="I384" s="185"/>
      <c r="J384" s="202"/>
      <c r="K384" s="73">
        <f t="shared" si="358"/>
        <v>0</v>
      </c>
      <c r="L384" s="74">
        <f t="shared" si="359"/>
        <v>0</v>
      </c>
      <c r="M384" s="75">
        <f t="shared" si="360"/>
        <v>0</v>
      </c>
      <c r="N384" s="76">
        <f t="shared" si="361"/>
        <v>0</v>
      </c>
      <c r="O384" s="209"/>
    </row>
    <row r="385" spans="1:26" s="56" customFormat="1" ht="31.5" customHeight="1" x14ac:dyDescent="0.3">
      <c r="A385" s="225" t="s">
        <v>402</v>
      </c>
      <c r="B385" s="116"/>
      <c r="C385" s="133" t="s">
        <v>122</v>
      </c>
      <c r="D385" s="45" t="s">
        <v>664</v>
      </c>
      <c r="E385" s="117"/>
      <c r="F385" s="117"/>
      <c r="G385" s="118"/>
      <c r="H385" s="116"/>
      <c r="I385" s="197"/>
      <c r="J385" s="198"/>
      <c r="K385" s="43"/>
      <c r="L385" s="119"/>
      <c r="M385" s="120"/>
      <c r="N385" s="55"/>
      <c r="O385" s="213"/>
      <c r="P385" s="121"/>
      <c r="Q385" s="121"/>
      <c r="R385" s="121"/>
      <c r="S385" s="121"/>
      <c r="T385" s="121"/>
      <c r="U385" s="121"/>
      <c r="V385" s="122"/>
      <c r="W385" s="122"/>
      <c r="X385" s="122"/>
      <c r="Y385" s="122"/>
      <c r="Z385" s="122"/>
    </row>
    <row r="386" spans="1:26" s="66" customFormat="1" ht="40.5" customHeight="1" x14ac:dyDescent="0.3">
      <c r="A386" s="219" t="s">
        <v>403</v>
      </c>
      <c r="B386" s="57" t="s">
        <v>128</v>
      </c>
      <c r="C386" s="123" t="s">
        <v>644</v>
      </c>
      <c r="D386" s="59" t="s">
        <v>649</v>
      </c>
      <c r="E386" s="60" t="s">
        <v>17</v>
      </c>
      <c r="F386" s="61" t="s">
        <v>18</v>
      </c>
      <c r="G386" s="62">
        <v>1</v>
      </c>
      <c r="H386" s="63">
        <v>25.07</v>
      </c>
      <c r="I386" s="180"/>
      <c r="J386" s="181"/>
      <c r="K386" s="57">
        <f>I386+J386</f>
        <v>0</v>
      </c>
      <c r="L386" s="64">
        <f>I386*H386</f>
        <v>0</v>
      </c>
      <c r="M386" s="60">
        <f>J386*H386</f>
        <v>0</v>
      </c>
      <c r="N386" s="65">
        <f>L386+M386</f>
        <v>0</v>
      </c>
      <c r="O386" s="207" t="s">
        <v>82</v>
      </c>
    </row>
    <row r="387" spans="1:26" s="77" customFormat="1" ht="30.75" customHeight="1" x14ac:dyDescent="0.3">
      <c r="A387" s="5" t="s">
        <v>404</v>
      </c>
      <c r="B387" s="67" t="s">
        <v>129</v>
      </c>
      <c r="C387" s="88"/>
      <c r="D387" s="69" t="s">
        <v>176</v>
      </c>
      <c r="E387" s="70" t="s">
        <v>17</v>
      </c>
      <c r="F387" s="71" t="s">
        <v>19</v>
      </c>
      <c r="G387" s="72">
        <v>65</v>
      </c>
      <c r="H387" s="71">
        <f>ROUND(H386*G387,0)</f>
        <v>1630</v>
      </c>
      <c r="I387" s="182"/>
      <c r="J387" s="183"/>
      <c r="K387" s="73">
        <f t="shared" ref="K387:K389" si="362">I387+J387</f>
        <v>0</v>
      </c>
      <c r="L387" s="74">
        <f t="shared" ref="L387:L389" si="363">I387*H387</f>
        <v>0</v>
      </c>
      <c r="M387" s="75">
        <f t="shared" ref="M387:M389" si="364">J387*H387</f>
        <v>0</v>
      </c>
      <c r="N387" s="76">
        <f t="shared" ref="N387:N389" si="365">L387+M387</f>
        <v>0</v>
      </c>
      <c r="O387" s="214"/>
    </row>
    <row r="388" spans="1:26" ht="17.25" customHeight="1" x14ac:dyDescent="0.3">
      <c r="A388" s="5" t="s">
        <v>405</v>
      </c>
      <c r="B388" s="67" t="s">
        <v>129</v>
      </c>
      <c r="C388" s="90"/>
      <c r="D388" s="78" t="s">
        <v>174</v>
      </c>
      <c r="E388" s="70" t="s">
        <v>17</v>
      </c>
      <c r="F388" s="91" t="s">
        <v>18</v>
      </c>
      <c r="G388" s="82">
        <v>0.22</v>
      </c>
      <c r="H388" s="71">
        <f>ROUNDUP(H386*G388,0)</f>
        <v>6</v>
      </c>
      <c r="I388" s="185"/>
      <c r="J388" s="186"/>
      <c r="K388" s="73">
        <f t="shared" si="362"/>
        <v>0</v>
      </c>
      <c r="L388" s="74">
        <f t="shared" si="363"/>
        <v>0</v>
      </c>
      <c r="M388" s="75">
        <f t="shared" si="364"/>
        <v>0</v>
      </c>
      <c r="N388" s="76">
        <f t="shared" si="365"/>
        <v>0</v>
      </c>
      <c r="O388" s="210"/>
    </row>
    <row r="389" spans="1:26" ht="17.25" customHeight="1" x14ac:dyDescent="0.3">
      <c r="A389" s="5" t="s">
        <v>406</v>
      </c>
      <c r="B389" s="67" t="s">
        <v>129</v>
      </c>
      <c r="C389" s="90"/>
      <c r="D389" s="78" t="s">
        <v>772</v>
      </c>
      <c r="E389" s="70" t="s">
        <v>17</v>
      </c>
      <c r="F389" s="91" t="s">
        <v>20</v>
      </c>
      <c r="G389" s="82">
        <v>1.03</v>
      </c>
      <c r="H389" s="80">
        <f>ROUND((H386/0.19/2.95)*0.15*5*G389,0)</f>
        <v>35</v>
      </c>
      <c r="I389" s="199"/>
      <c r="J389" s="186"/>
      <c r="K389" s="73">
        <f t="shared" si="362"/>
        <v>0</v>
      </c>
      <c r="L389" s="74">
        <f t="shared" si="363"/>
        <v>0</v>
      </c>
      <c r="M389" s="75">
        <f t="shared" si="364"/>
        <v>0</v>
      </c>
      <c r="N389" s="76">
        <f t="shared" si="365"/>
        <v>0</v>
      </c>
      <c r="O389" s="210"/>
    </row>
    <row r="390" spans="1:26" s="66" customFormat="1" ht="40.5" customHeight="1" x14ac:dyDescent="0.3">
      <c r="A390" s="219" t="s">
        <v>407</v>
      </c>
      <c r="B390" s="57" t="s">
        <v>128</v>
      </c>
      <c r="C390" s="58" t="s">
        <v>767</v>
      </c>
      <c r="D390" s="59" t="s">
        <v>673</v>
      </c>
      <c r="E390" s="60" t="s">
        <v>17</v>
      </c>
      <c r="F390" s="61" t="s">
        <v>18</v>
      </c>
      <c r="G390" s="62">
        <v>1</v>
      </c>
      <c r="H390" s="63">
        <v>43.18</v>
      </c>
      <c r="I390" s="180"/>
      <c r="J390" s="181"/>
      <c r="K390" s="57">
        <f>I390+J390</f>
        <v>0</v>
      </c>
      <c r="L390" s="64">
        <f>I390*H390</f>
        <v>0</v>
      </c>
      <c r="M390" s="60">
        <f>J390*H390</f>
        <v>0</v>
      </c>
      <c r="N390" s="65">
        <f>L390+M390</f>
        <v>0</v>
      </c>
      <c r="O390" s="207" t="s">
        <v>82</v>
      </c>
    </row>
    <row r="391" spans="1:26" s="107" customFormat="1" ht="29.25" customHeight="1" x14ac:dyDescent="0.3">
      <c r="A391" s="5" t="s">
        <v>408</v>
      </c>
      <c r="B391" s="67" t="s">
        <v>129</v>
      </c>
      <c r="C391" s="124"/>
      <c r="D391" s="69" t="s">
        <v>176</v>
      </c>
      <c r="E391" s="89" t="s">
        <v>17</v>
      </c>
      <c r="F391" s="125" t="s">
        <v>19</v>
      </c>
      <c r="G391" s="126">
        <v>65</v>
      </c>
      <c r="H391" s="71">
        <f>ROUND(H390*G391,0)</f>
        <v>2807</v>
      </c>
      <c r="I391" s="200"/>
      <c r="J391" s="201"/>
      <c r="K391" s="73">
        <f t="shared" ref="K391:K393" si="366">I391+J391</f>
        <v>0</v>
      </c>
      <c r="L391" s="74">
        <f t="shared" ref="L391:L393" si="367">I391*H391</f>
        <v>0</v>
      </c>
      <c r="M391" s="75">
        <f t="shared" ref="M391:M393" si="368">J391*H391</f>
        <v>0</v>
      </c>
      <c r="N391" s="76">
        <f t="shared" ref="N391:N393" si="369">L391+M391</f>
        <v>0</v>
      </c>
      <c r="O391" s="215"/>
    </row>
    <row r="392" spans="1:26" s="77" customFormat="1" ht="16.5" customHeight="1" x14ac:dyDescent="0.3">
      <c r="A392" s="5" t="s">
        <v>409</v>
      </c>
      <c r="B392" s="67" t="s">
        <v>129</v>
      </c>
      <c r="C392" s="88"/>
      <c r="D392" s="78" t="s">
        <v>174</v>
      </c>
      <c r="E392" s="89" t="s">
        <v>17</v>
      </c>
      <c r="F392" s="71" t="s">
        <v>18</v>
      </c>
      <c r="G392" s="72">
        <v>0.22</v>
      </c>
      <c r="H392" s="71">
        <f>ROUNDUP(H390*G392,0)</f>
        <v>10</v>
      </c>
      <c r="I392" s="182"/>
      <c r="J392" s="183"/>
      <c r="K392" s="73">
        <f t="shared" si="366"/>
        <v>0</v>
      </c>
      <c r="L392" s="74">
        <f t="shared" si="367"/>
        <v>0</v>
      </c>
      <c r="M392" s="75">
        <f t="shared" si="368"/>
        <v>0</v>
      </c>
      <c r="N392" s="76">
        <f t="shared" si="369"/>
        <v>0</v>
      </c>
      <c r="O392" s="214"/>
    </row>
    <row r="393" spans="1:26" s="77" customFormat="1" ht="16.5" customHeight="1" x14ac:dyDescent="0.3">
      <c r="A393" s="5" t="s">
        <v>410</v>
      </c>
      <c r="B393" s="67" t="s">
        <v>129</v>
      </c>
      <c r="C393" s="88"/>
      <c r="D393" s="78" t="s">
        <v>772</v>
      </c>
      <c r="E393" s="89" t="s">
        <v>17</v>
      </c>
      <c r="F393" s="91" t="s">
        <v>20</v>
      </c>
      <c r="G393" s="82">
        <v>1.03</v>
      </c>
      <c r="H393" s="80">
        <f>ROUND((H390/0.19/2.95)*0.15*5*G393,0)</f>
        <v>60</v>
      </c>
      <c r="I393" s="184"/>
      <c r="J393" s="183"/>
      <c r="K393" s="73">
        <f t="shared" si="366"/>
        <v>0</v>
      </c>
      <c r="L393" s="74">
        <f t="shared" si="367"/>
        <v>0</v>
      </c>
      <c r="M393" s="75">
        <f t="shared" si="368"/>
        <v>0</v>
      </c>
      <c r="N393" s="76">
        <f t="shared" si="369"/>
        <v>0</v>
      </c>
      <c r="O393" s="214"/>
    </row>
    <row r="394" spans="1:26" s="66" customFormat="1" ht="40.5" customHeight="1" x14ac:dyDescent="0.3">
      <c r="A394" s="219" t="s">
        <v>411</v>
      </c>
      <c r="B394" s="57" t="s">
        <v>128</v>
      </c>
      <c r="C394" s="253" t="s">
        <v>770</v>
      </c>
      <c r="D394" s="84" t="s">
        <v>646</v>
      </c>
      <c r="E394" s="60" t="s">
        <v>17</v>
      </c>
      <c r="F394" s="61" t="s">
        <v>20</v>
      </c>
      <c r="G394" s="62">
        <v>1</v>
      </c>
      <c r="H394" s="63">
        <f>16.71/0.08*0.3</f>
        <v>62.66</v>
      </c>
      <c r="I394" s="180"/>
      <c r="J394" s="181"/>
      <c r="K394" s="57">
        <f>I394+J394</f>
        <v>0</v>
      </c>
      <c r="L394" s="64">
        <f>I394*H394</f>
        <v>0</v>
      </c>
      <c r="M394" s="60">
        <f>J394*H394</f>
        <v>0</v>
      </c>
      <c r="N394" s="65">
        <f>L394+M394</f>
        <v>0</v>
      </c>
      <c r="O394" s="207" t="s">
        <v>82</v>
      </c>
    </row>
    <row r="395" spans="1:26" s="128" customFormat="1" ht="30.75" customHeight="1" x14ac:dyDescent="0.3">
      <c r="A395" s="5" t="s">
        <v>412</v>
      </c>
      <c r="B395" s="67" t="s">
        <v>129</v>
      </c>
      <c r="C395" s="124"/>
      <c r="D395" s="69" t="s">
        <v>184</v>
      </c>
      <c r="E395" s="89" t="s">
        <v>17</v>
      </c>
      <c r="F395" s="125" t="s">
        <v>19</v>
      </c>
      <c r="G395" s="127">
        <v>13</v>
      </c>
      <c r="H395" s="71">
        <f>ROUNDUP(H394*G395,0)</f>
        <v>815</v>
      </c>
      <c r="I395" s="185"/>
      <c r="J395" s="202"/>
      <c r="K395" s="73">
        <f t="shared" ref="K395:K397" si="370">I395+J395</f>
        <v>0</v>
      </c>
      <c r="L395" s="74">
        <f t="shared" ref="L395:L397" si="371">I395*H395</f>
        <v>0</v>
      </c>
      <c r="M395" s="75">
        <f t="shared" ref="M395:M397" si="372">J395*H395</f>
        <v>0</v>
      </c>
      <c r="N395" s="76">
        <f t="shared" ref="N395:N397" si="373">L395+M395</f>
        <v>0</v>
      </c>
      <c r="O395" s="210"/>
    </row>
    <row r="396" spans="1:26" s="131" customFormat="1" ht="16.5" customHeight="1" x14ac:dyDescent="0.3">
      <c r="A396" s="5" t="s">
        <v>413</v>
      </c>
      <c r="B396" s="67" t="s">
        <v>129</v>
      </c>
      <c r="C396" s="129"/>
      <c r="D396" s="78" t="s">
        <v>174</v>
      </c>
      <c r="E396" s="89" t="s">
        <v>17</v>
      </c>
      <c r="F396" s="71" t="s">
        <v>18</v>
      </c>
      <c r="G396" s="130">
        <v>0.02</v>
      </c>
      <c r="H396" s="71">
        <f>ROUNDUP(H394*G396,0)</f>
        <v>2</v>
      </c>
      <c r="I396" s="185"/>
      <c r="J396" s="202"/>
      <c r="K396" s="73">
        <f t="shared" si="370"/>
        <v>0</v>
      </c>
      <c r="L396" s="74">
        <f t="shared" si="371"/>
        <v>0</v>
      </c>
      <c r="M396" s="75">
        <f t="shared" si="372"/>
        <v>0</v>
      </c>
      <c r="N396" s="76">
        <f t="shared" si="373"/>
        <v>0</v>
      </c>
      <c r="O396" s="208"/>
    </row>
    <row r="397" spans="1:26" s="128" customFormat="1" ht="16.5" customHeight="1" x14ac:dyDescent="0.3">
      <c r="A397" s="5" t="s">
        <v>414</v>
      </c>
      <c r="B397" s="67" t="s">
        <v>129</v>
      </c>
      <c r="C397" s="96"/>
      <c r="D397" s="78" t="s">
        <v>772</v>
      </c>
      <c r="E397" s="89" t="s">
        <v>17</v>
      </c>
      <c r="F397" s="91" t="s">
        <v>20</v>
      </c>
      <c r="G397" s="70">
        <v>1.03</v>
      </c>
      <c r="H397" s="80">
        <f>ROUND((H394/2.95)*0.05*5*G397,0)</f>
        <v>5</v>
      </c>
      <c r="I397" s="185"/>
      <c r="J397" s="202"/>
      <c r="K397" s="73">
        <f t="shared" si="370"/>
        <v>0</v>
      </c>
      <c r="L397" s="74">
        <f t="shared" si="371"/>
        <v>0</v>
      </c>
      <c r="M397" s="75">
        <f t="shared" si="372"/>
        <v>0</v>
      </c>
      <c r="N397" s="76">
        <f t="shared" si="373"/>
        <v>0</v>
      </c>
      <c r="O397" s="210"/>
    </row>
    <row r="398" spans="1:26" s="128" customFormat="1" ht="42.6" customHeight="1" x14ac:dyDescent="0.3">
      <c r="A398" s="220" t="s">
        <v>415</v>
      </c>
      <c r="B398" s="57" t="s">
        <v>128</v>
      </c>
      <c r="C398" s="253" t="s">
        <v>770</v>
      </c>
      <c r="D398" s="84" t="s">
        <v>681</v>
      </c>
      <c r="E398" s="60" t="s">
        <v>17</v>
      </c>
      <c r="F398" s="61" t="s">
        <v>20</v>
      </c>
      <c r="G398" s="62">
        <v>1</v>
      </c>
      <c r="H398" s="63">
        <f>(16.71/0.08-H394)/2.95*0.19</f>
        <v>9.42</v>
      </c>
      <c r="I398" s="180"/>
      <c r="J398" s="181"/>
      <c r="K398" s="57">
        <f>I398+J398</f>
        <v>0</v>
      </c>
      <c r="L398" s="64">
        <f>I398*H398</f>
        <v>0</v>
      </c>
      <c r="M398" s="60">
        <f>J398*H398</f>
        <v>0</v>
      </c>
      <c r="N398" s="65">
        <f>L398+M398</f>
        <v>0</v>
      </c>
      <c r="O398" s="207" t="s">
        <v>82</v>
      </c>
    </row>
    <row r="399" spans="1:26" s="128" customFormat="1" ht="16.5" customHeight="1" x14ac:dyDescent="0.3">
      <c r="A399" s="221" t="s">
        <v>416</v>
      </c>
      <c r="B399" s="67" t="s">
        <v>129</v>
      </c>
      <c r="C399" s="124"/>
      <c r="D399" s="69" t="s">
        <v>184</v>
      </c>
      <c r="E399" s="89" t="s">
        <v>17</v>
      </c>
      <c r="F399" s="125" t="s">
        <v>19</v>
      </c>
      <c r="G399" s="127">
        <v>13</v>
      </c>
      <c r="H399" s="71">
        <f>ROUNDUP(H398*G399,0)</f>
        <v>123</v>
      </c>
      <c r="I399" s="185"/>
      <c r="J399" s="202"/>
      <c r="K399" s="73">
        <f t="shared" ref="K399:K400" si="374">I399+J399</f>
        <v>0</v>
      </c>
      <c r="L399" s="74">
        <f t="shared" ref="L399:L400" si="375">I399*H399</f>
        <v>0</v>
      </c>
      <c r="M399" s="75">
        <f t="shared" ref="M399:M400" si="376">J399*H399</f>
        <v>0</v>
      </c>
      <c r="N399" s="76">
        <f t="shared" ref="N399:N400" si="377">L399+M399</f>
        <v>0</v>
      </c>
      <c r="O399" s="218"/>
    </row>
    <row r="400" spans="1:26" s="128" customFormat="1" ht="16.5" customHeight="1" x14ac:dyDescent="0.3">
      <c r="A400" s="221" t="s">
        <v>417</v>
      </c>
      <c r="B400" s="67" t="s">
        <v>129</v>
      </c>
      <c r="C400" s="129"/>
      <c r="D400" s="78" t="s">
        <v>174</v>
      </c>
      <c r="E400" s="89" t="s">
        <v>17</v>
      </c>
      <c r="F400" s="71" t="s">
        <v>18</v>
      </c>
      <c r="G400" s="130">
        <v>0.02</v>
      </c>
      <c r="H400" s="71">
        <f>ROUNDUP(H398*G400,0)</f>
        <v>1</v>
      </c>
      <c r="I400" s="185"/>
      <c r="J400" s="202"/>
      <c r="K400" s="73">
        <f t="shared" si="374"/>
        <v>0</v>
      </c>
      <c r="L400" s="74">
        <f t="shared" si="375"/>
        <v>0</v>
      </c>
      <c r="M400" s="75">
        <f t="shared" si="376"/>
        <v>0</v>
      </c>
      <c r="N400" s="76">
        <f t="shared" si="377"/>
        <v>0</v>
      </c>
      <c r="O400" s="218"/>
    </row>
    <row r="401" spans="1:26" s="66" customFormat="1" ht="40.5" customHeight="1" x14ac:dyDescent="0.3">
      <c r="A401" s="219" t="s">
        <v>418</v>
      </c>
      <c r="B401" s="57" t="s">
        <v>128</v>
      </c>
      <c r="C401" s="58" t="s">
        <v>769</v>
      </c>
      <c r="D401" s="59" t="s">
        <v>210</v>
      </c>
      <c r="E401" s="60" t="s">
        <v>17</v>
      </c>
      <c r="F401" s="61" t="s">
        <v>20</v>
      </c>
      <c r="G401" s="62">
        <v>1</v>
      </c>
      <c r="H401" s="92">
        <f>7.56/0.12</f>
        <v>63</v>
      </c>
      <c r="I401" s="189"/>
      <c r="J401" s="190"/>
      <c r="K401" s="57">
        <f>I401+J401</f>
        <v>0</v>
      </c>
      <c r="L401" s="64">
        <f>I401*H401</f>
        <v>0</v>
      </c>
      <c r="M401" s="60">
        <f>J401*H401</f>
        <v>0</v>
      </c>
      <c r="N401" s="65">
        <f>L401+M401</f>
        <v>0</v>
      </c>
      <c r="O401" s="207" t="s">
        <v>82</v>
      </c>
    </row>
    <row r="402" spans="1:26" s="77" customFormat="1" ht="18.75" customHeight="1" x14ac:dyDescent="0.3">
      <c r="A402" s="5" t="s">
        <v>419</v>
      </c>
      <c r="B402" s="67" t="s">
        <v>129</v>
      </c>
      <c r="C402" s="88"/>
      <c r="D402" s="78" t="s">
        <v>211</v>
      </c>
      <c r="E402" s="89" t="s">
        <v>17</v>
      </c>
      <c r="F402" s="71" t="s">
        <v>19</v>
      </c>
      <c r="G402" s="93">
        <v>51</v>
      </c>
      <c r="H402" s="94">
        <f>ROUND(H401*G402,0)</f>
        <v>3213</v>
      </c>
      <c r="I402" s="185"/>
      <c r="J402" s="186"/>
      <c r="K402" s="73">
        <f t="shared" ref="K402:K404" si="378">I402+J402</f>
        <v>0</v>
      </c>
      <c r="L402" s="74">
        <f t="shared" ref="L402:L404" si="379">I402*H402</f>
        <v>0</v>
      </c>
      <c r="M402" s="75">
        <f t="shared" ref="M402:M404" si="380">J402*H402</f>
        <v>0</v>
      </c>
      <c r="N402" s="76">
        <f t="shared" ref="N402:N404" si="381">L402+M402</f>
        <v>0</v>
      </c>
      <c r="O402" s="208"/>
    </row>
    <row r="403" spans="1:26" s="95" customFormat="1" ht="18.75" customHeight="1" x14ac:dyDescent="0.3">
      <c r="A403" s="5" t="s">
        <v>420</v>
      </c>
      <c r="B403" s="67" t="s">
        <v>129</v>
      </c>
      <c r="C403" s="90"/>
      <c r="D403" s="78" t="s">
        <v>26</v>
      </c>
      <c r="E403" s="89" t="s">
        <v>17</v>
      </c>
      <c r="F403" s="91" t="s">
        <v>18</v>
      </c>
      <c r="G403" s="82">
        <v>0.02</v>
      </c>
      <c r="H403" s="71">
        <f>ROUNDUP(H401*G403,0)</f>
        <v>2</v>
      </c>
      <c r="I403" s="185"/>
      <c r="J403" s="186"/>
      <c r="K403" s="73">
        <f t="shared" si="378"/>
        <v>0</v>
      </c>
      <c r="L403" s="74">
        <f t="shared" si="379"/>
        <v>0</v>
      </c>
      <c r="M403" s="75">
        <f t="shared" si="380"/>
        <v>0</v>
      </c>
      <c r="N403" s="76">
        <f t="shared" si="381"/>
        <v>0</v>
      </c>
      <c r="O403" s="210"/>
    </row>
    <row r="404" spans="1:26" s="95" customFormat="1" ht="18.75" customHeight="1" x14ac:dyDescent="0.3">
      <c r="A404" s="5" t="s">
        <v>731</v>
      </c>
      <c r="B404" s="67" t="s">
        <v>129</v>
      </c>
      <c r="C404" s="96"/>
      <c r="D404" s="78" t="s">
        <v>772</v>
      </c>
      <c r="E404" s="89" t="s">
        <v>17</v>
      </c>
      <c r="F404" s="91" t="s">
        <v>20</v>
      </c>
      <c r="G404" s="82">
        <v>1.03</v>
      </c>
      <c r="H404" s="80">
        <f>ROUND((H401/2.95)*0.1*12*G404,0)</f>
        <v>26</v>
      </c>
      <c r="I404" s="185"/>
      <c r="J404" s="186"/>
      <c r="K404" s="73">
        <f t="shared" si="378"/>
        <v>0</v>
      </c>
      <c r="L404" s="74">
        <f t="shared" si="379"/>
        <v>0</v>
      </c>
      <c r="M404" s="75">
        <f t="shared" si="380"/>
        <v>0</v>
      </c>
      <c r="N404" s="76">
        <f t="shared" si="381"/>
        <v>0</v>
      </c>
      <c r="O404" s="209"/>
    </row>
    <row r="405" spans="1:26" s="101" customFormat="1" ht="40.5" customHeight="1" x14ac:dyDescent="0.3">
      <c r="A405" s="219" t="s">
        <v>732</v>
      </c>
      <c r="B405" s="57" t="s">
        <v>128</v>
      </c>
      <c r="C405" s="253" t="s">
        <v>771</v>
      </c>
      <c r="D405" s="59" t="s">
        <v>676</v>
      </c>
      <c r="E405" s="97" t="s">
        <v>17</v>
      </c>
      <c r="F405" s="98" t="s">
        <v>19</v>
      </c>
      <c r="G405" s="62">
        <v>1</v>
      </c>
      <c r="H405" s="63">
        <v>50</v>
      </c>
      <c r="I405" s="203"/>
      <c r="J405" s="204"/>
      <c r="K405" s="57">
        <f>I405+J405</f>
        <v>0</v>
      </c>
      <c r="L405" s="64">
        <f>I405*H405</f>
        <v>0</v>
      </c>
      <c r="M405" s="60">
        <f>J405*H405</f>
        <v>0</v>
      </c>
      <c r="N405" s="65">
        <f>L405+M405</f>
        <v>0</v>
      </c>
      <c r="O405" s="207" t="s">
        <v>82</v>
      </c>
    </row>
    <row r="406" spans="1:26" s="107" customFormat="1" ht="20.25" customHeight="1" x14ac:dyDescent="0.3">
      <c r="A406" s="5" t="s">
        <v>733</v>
      </c>
      <c r="B406" s="67" t="s">
        <v>129</v>
      </c>
      <c r="C406" s="134"/>
      <c r="D406" s="136" t="s">
        <v>677</v>
      </c>
      <c r="E406" s="89" t="s">
        <v>17</v>
      </c>
      <c r="F406" s="125" t="s">
        <v>19</v>
      </c>
      <c r="G406" s="126">
        <v>1</v>
      </c>
      <c r="H406" s="127">
        <v>34</v>
      </c>
      <c r="I406" s="185"/>
      <c r="J406" s="202"/>
      <c r="K406" s="73">
        <f t="shared" ref="K406:K407" si="382">I406+J406</f>
        <v>0</v>
      </c>
      <c r="L406" s="74">
        <f t="shared" ref="L406:L407" si="383">I406*H406</f>
        <v>0</v>
      </c>
      <c r="M406" s="75">
        <f t="shared" ref="M406:M407" si="384">J406*H406</f>
        <v>0</v>
      </c>
      <c r="N406" s="76">
        <f t="shared" ref="N406:N407" si="385">L406+M406</f>
        <v>0</v>
      </c>
      <c r="O406" s="209"/>
    </row>
    <row r="407" spans="1:26" s="107" customFormat="1" ht="20.25" customHeight="1" x14ac:dyDescent="0.3">
      <c r="A407" s="5" t="s">
        <v>734</v>
      </c>
      <c r="B407" s="67" t="s">
        <v>129</v>
      </c>
      <c r="C407" s="134"/>
      <c r="D407" s="137" t="s">
        <v>678</v>
      </c>
      <c r="E407" s="89" t="s">
        <v>17</v>
      </c>
      <c r="F407" s="125" t="s">
        <v>19</v>
      </c>
      <c r="G407" s="126">
        <v>1</v>
      </c>
      <c r="H407" s="127">
        <v>16</v>
      </c>
      <c r="I407" s="185"/>
      <c r="J407" s="202"/>
      <c r="K407" s="73">
        <f t="shared" si="382"/>
        <v>0</v>
      </c>
      <c r="L407" s="74">
        <f t="shared" si="383"/>
        <v>0</v>
      </c>
      <c r="M407" s="75">
        <f t="shared" si="384"/>
        <v>0</v>
      </c>
      <c r="N407" s="76">
        <f t="shared" si="385"/>
        <v>0</v>
      </c>
      <c r="O407" s="209"/>
    </row>
    <row r="408" spans="1:26" s="56" customFormat="1" ht="31.5" customHeight="1" x14ac:dyDescent="0.3">
      <c r="A408" s="225" t="s">
        <v>421</v>
      </c>
      <c r="B408" s="116"/>
      <c r="C408" s="133" t="s">
        <v>122</v>
      </c>
      <c r="D408" s="45" t="s">
        <v>665</v>
      </c>
      <c r="E408" s="117"/>
      <c r="F408" s="117"/>
      <c r="G408" s="118"/>
      <c r="H408" s="116"/>
      <c r="I408" s="197"/>
      <c r="J408" s="198"/>
      <c r="K408" s="43"/>
      <c r="L408" s="119"/>
      <c r="M408" s="120"/>
      <c r="N408" s="55"/>
      <c r="O408" s="213"/>
      <c r="P408" s="121"/>
      <c r="Q408" s="121"/>
      <c r="R408" s="121"/>
      <c r="S408" s="121"/>
      <c r="T408" s="121"/>
      <c r="U408" s="121"/>
      <c r="V408" s="122"/>
      <c r="W408" s="122"/>
      <c r="X408" s="122"/>
      <c r="Y408" s="122"/>
      <c r="Z408" s="122"/>
    </row>
    <row r="409" spans="1:26" s="66" customFormat="1" ht="39" customHeight="1" x14ac:dyDescent="0.3">
      <c r="A409" s="219" t="s">
        <v>422</v>
      </c>
      <c r="B409" s="57" t="s">
        <v>128</v>
      </c>
      <c r="C409" s="123" t="s">
        <v>644</v>
      </c>
      <c r="D409" s="59" t="s">
        <v>649</v>
      </c>
      <c r="E409" s="60" t="s">
        <v>17</v>
      </c>
      <c r="F409" s="61" t="s">
        <v>18</v>
      </c>
      <c r="G409" s="62">
        <v>1</v>
      </c>
      <c r="H409" s="63">
        <v>25.07</v>
      </c>
      <c r="I409" s="180"/>
      <c r="J409" s="181"/>
      <c r="K409" s="57">
        <f>I409+J409</f>
        <v>0</v>
      </c>
      <c r="L409" s="64">
        <f>I409*H409</f>
        <v>0</v>
      </c>
      <c r="M409" s="60">
        <f>J409*H409</f>
        <v>0</v>
      </c>
      <c r="N409" s="65">
        <f>L409+M409</f>
        <v>0</v>
      </c>
      <c r="O409" s="207" t="s">
        <v>82</v>
      </c>
    </row>
    <row r="410" spans="1:26" s="77" customFormat="1" ht="30.75" customHeight="1" x14ac:dyDescent="0.3">
      <c r="A410" s="5" t="s">
        <v>423</v>
      </c>
      <c r="B410" s="67" t="s">
        <v>129</v>
      </c>
      <c r="C410" s="88"/>
      <c r="D410" s="69" t="s">
        <v>176</v>
      </c>
      <c r="E410" s="70" t="s">
        <v>17</v>
      </c>
      <c r="F410" s="71" t="s">
        <v>19</v>
      </c>
      <c r="G410" s="72">
        <v>65</v>
      </c>
      <c r="H410" s="71">
        <f>ROUND(H409*G410,0)</f>
        <v>1630</v>
      </c>
      <c r="I410" s="182"/>
      <c r="J410" s="183"/>
      <c r="K410" s="73">
        <f t="shared" ref="K410:K412" si="386">I410+J410</f>
        <v>0</v>
      </c>
      <c r="L410" s="74">
        <f t="shared" ref="L410:L412" si="387">I410*H410</f>
        <v>0</v>
      </c>
      <c r="M410" s="75">
        <f t="shared" ref="M410:M412" si="388">J410*H410</f>
        <v>0</v>
      </c>
      <c r="N410" s="76">
        <f t="shared" ref="N410:N412" si="389">L410+M410</f>
        <v>0</v>
      </c>
      <c r="O410" s="214"/>
    </row>
    <row r="411" spans="1:26" ht="17.25" customHeight="1" x14ac:dyDescent="0.3">
      <c r="A411" s="5" t="s">
        <v>424</v>
      </c>
      <c r="B411" s="67" t="s">
        <v>129</v>
      </c>
      <c r="C411" s="90"/>
      <c r="D411" s="78" t="s">
        <v>174</v>
      </c>
      <c r="E411" s="70" t="s">
        <v>17</v>
      </c>
      <c r="F411" s="91" t="s">
        <v>18</v>
      </c>
      <c r="G411" s="82">
        <v>0.22</v>
      </c>
      <c r="H411" s="71">
        <f>ROUNDUP(H409*G411,0)</f>
        <v>6</v>
      </c>
      <c r="I411" s="185"/>
      <c r="J411" s="186"/>
      <c r="K411" s="73">
        <f t="shared" si="386"/>
        <v>0</v>
      </c>
      <c r="L411" s="74">
        <f t="shared" si="387"/>
        <v>0</v>
      </c>
      <c r="M411" s="75">
        <f t="shared" si="388"/>
        <v>0</v>
      </c>
      <c r="N411" s="76">
        <f t="shared" si="389"/>
        <v>0</v>
      </c>
      <c r="O411" s="210"/>
    </row>
    <row r="412" spans="1:26" ht="17.25" customHeight="1" x14ac:dyDescent="0.3">
      <c r="A412" s="5" t="s">
        <v>425</v>
      </c>
      <c r="B412" s="67" t="s">
        <v>129</v>
      </c>
      <c r="C412" s="90"/>
      <c r="D412" s="78" t="s">
        <v>772</v>
      </c>
      <c r="E412" s="70" t="s">
        <v>17</v>
      </c>
      <c r="F412" s="91" t="s">
        <v>20</v>
      </c>
      <c r="G412" s="82">
        <v>1.03</v>
      </c>
      <c r="H412" s="80">
        <f>ROUND((H409/0.19/2.95)*0.15*5*G412,0)</f>
        <v>35</v>
      </c>
      <c r="I412" s="199"/>
      <c r="J412" s="186"/>
      <c r="K412" s="73">
        <f t="shared" si="386"/>
        <v>0</v>
      </c>
      <c r="L412" s="74">
        <f t="shared" si="387"/>
        <v>0</v>
      </c>
      <c r="M412" s="75">
        <f t="shared" si="388"/>
        <v>0</v>
      </c>
      <c r="N412" s="76">
        <f t="shared" si="389"/>
        <v>0</v>
      </c>
      <c r="O412" s="210"/>
    </row>
    <row r="413" spans="1:26" s="66" customFormat="1" ht="39" customHeight="1" x14ac:dyDescent="0.3">
      <c r="A413" s="219" t="s">
        <v>426</v>
      </c>
      <c r="B413" s="57" t="s">
        <v>128</v>
      </c>
      <c r="C413" s="58" t="s">
        <v>767</v>
      </c>
      <c r="D413" s="59" t="s">
        <v>673</v>
      </c>
      <c r="E413" s="60" t="s">
        <v>17</v>
      </c>
      <c r="F413" s="61" t="s">
        <v>18</v>
      </c>
      <c r="G413" s="62">
        <v>1</v>
      </c>
      <c r="H413" s="63">
        <v>43.18</v>
      </c>
      <c r="I413" s="180"/>
      <c r="J413" s="181"/>
      <c r="K413" s="57">
        <f>I413+J413</f>
        <v>0</v>
      </c>
      <c r="L413" s="64">
        <f>I413*H413</f>
        <v>0</v>
      </c>
      <c r="M413" s="60">
        <f>J413*H413</f>
        <v>0</v>
      </c>
      <c r="N413" s="65">
        <f>L413+M413</f>
        <v>0</v>
      </c>
      <c r="O413" s="207" t="s">
        <v>82</v>
      </c>
    </row>
    <row r="414" spans="1:26" s="107" customFormat="1" ht="29.25" customHeight="1" x14ac:dyDescent="0.3">
      <c r="A414" s="5" t="s">
        <v>427</v>
      </c>
      <c r="B414" s="67" t="s">
        <v>129</v>
      </c>
      <c r="C414" s="124"/>
      <c r="D414" s="69" t="s">
        <v>176</v>
      </c>
      <c r="E414" s="89" t="s">
        <v>17</v>
      </c>
      <c r="F414" s="125" t="s">
        <v>19</v>
      </c>
      <c r="G414" s="126">
        <v>65</v>
      </c>
      <c r="H414" s="71">
        <f>ROUND(H413*G414,0)</f>
        <v>2807</v>
      </c>
      <c r="I414" s="200"/>
      <c r="J414" s="201"/>
      <c r="K414" s="73">
        <f t="shared" ref="K414:K416" si="390">I414+J414</f>
        <v>0</v>
      </c>
      <c r="L414" s="74">
        <f t="shared" ref="L414:L416" si="391">I414*H414</f>
        <v>0</v>
      </c>
      <c r="M414" s="75">
        <f t="shared" ref="M414:M416" si="392">J414*H414</f>
        <v>0</v>
      </c>
      <c r="N414" s="76">
        <f t="shared" ref="N414:N416" si="393">L414+M414</f>
        <v>0</v>
      </c>
      <c r="O414" s="215"/>
    </row>
    <row r="415" spans="1:26" s="77" customFormat="1" ht="16.5" customHeight="1" x14ac:dyDescent="0.3">
      <c r="A415" s="5" t="s">
        <v>428</v>
      </c>
      <c r="B415" s="67" t="s">
        <v>129</v>
      </c>
      <c r="C415" s="88"/>
      <c r="D415" s="78" t="s">
        <v>174</v>
      </c>
      <c r="E415" s="89" t="s">
        <v>17</v>
      </c>
      <c r="F415" s="71" t="s">
        <v>18</v>
      </c>
      <c r="G415" s="72">
        <v>0.22</v>
      </c>
      <c r="H415" s="71">
        <f>ROUNDUP(H413*G415,0)</f>
        <v>10</v>
      </c>
      <c r="I415" s="182"/>
      <c r="J415" s="183"/>
      <c r="K415" s="73">
        <f t="shared" si="390"/>
        <v>0</v>
      </c>
      <c r="L415" s="74">
        <f t="shared" si="391"/>
        <v>0</v>
      </c>
      <c r="M415" s="75">
        <f t="shared" si="392"/>
        <v>0</v>
      </c>
      <c r="N415" s="76">
        <f t="shared" si="393"/>
        <v>0</v>
      </c>
      <c r="O415" s="214"/>
    </row>
    <row r="416" spans="1:26" s="77" customFormat="1" ht="16.5" customHeight="1" x14ac:dyDescent="0.3">
      <c r="A416" s="5" t="s">
        <v>429</v>
      </c>
      <c r="B416" s="67" t="s">
        <v>129</v>
      </c>
      <c r="C416" s="88"/>
      <c r="D416" s="78" t="s">
        <v>772</v>
      </c>
      <c r="E416" s="89" t="s">
        <v>17</v>
      </c>
      <c r="F416" s="91" t="s">
        <v>20</v>
      </c>
      <c r="G416" s="82">
        <v>1.03</v>
      </c>
      <c r="H416" s="80">
        <f>ROUND((H413/0.19/2.95)*0.15*5*G416,0)</f>
        <v>60</v>
      </c>
      <c r="I416" s="184"/>
      <c r="J416" s="183"/>
      <c r="K416" s="73">
        <f t="shared" si="390"/>
        <v>0</v>
      </c>
      <c r="L416" s="74">
        <f t="shared" si="391"/>
        <v>0</v>
      </c>
      <c r="M416" s="75">
        <f t="shared" si="392"/>
        <v>0</v>
      </c>
      <c r="N416" s="76">
        <f t="shared" si="393"/>
        <v>0</v>
      </c>
      <c r="O416" s="214"/>
    </row>
    <row r="417" spans="1:26" s="66" customFormat="1" ht="39" customHeight="1" x14ac:dyDescent="0.3">
      <c r="A417" s="219" t="s">
        <v>430</v>
      </c>
      <c r="B417" s="57" t="s">
        <v>128</v>
      </c>
      <c r="C417" s="253" t="s">
        <v>770</v>
      </c>
      <c r="D417" s="84" t="s">
        <v>646</v>
      </c>
      <c r="E417" s="60" t="s">
        <v>17</v>
      </c>
      <c r="F417" s="61" t="s">
        <v>20</v>
      </c>
      <c r="G417" s="62">
        <v>1</v>
      </c>
      <c r="H417" s="63">
        <f>16.71/0.08*0.3</f>
        <v>62.66</v>
      </c>
      <c r="I417" s="180"/>
      <c r="J417" s="181"/>
      <c r="K417" s="57">
        <f>I417+J417</f>
        <v>0</v>
      </c>
      <c r="L417" s="64">
        <f>I417*H417</f>
        <v>0</v>
      </c>
      <c r="M417" s="60">
        <f>J417*H417</f>
        <v>0</v>
      </c>
      <c r="N417" s="65">
        <f>L417+M417</f>
        <v>0</v>
      </c>
      <c r="O417" s="207" t="s">
        <v>82</v>
      </c>
    </row>
    <row r="418" spans="1:26" s="128" customFormat="1" ht="30.75" customHeight="1" x14ac:dyDescent="0.3">
      <c r="A418" s="5" t="s">
        <v>431</v>
      </c>
      <c r="B418" s="67" t="s">
        <v>129</v>
      </c>
      <c r="C418" s="124"/>
      <c r="D418" s="69" t="s">
        <v>184</v>
      </c>
      <c r="E418" s="89" t="s">
        <v>17</v>
      </c>
      <c r="F418" s="125" t="s">
        <v>19</v>
      </c>
      <c r="G418" s="127">
        <v>13</v>
      </c>
      <c r="H418" s="71">
        <f>ROUNDUP(H417*G418,0)</f>
        <v>815</v>
      </c>
      <c r="I418" s="185"/>
      <c r="J418" s="202"/>
      <c r="K418" s="73">
        <f t="shared" ref="K418:K420" si="394">I418+J418</f>
        <v>0</v>
      </c>
      <c r="L418" s="74">
        <f t="shared" ref="L418:L420" si="395">I418*H418</f>
        <v>0</v>
      </c>
      <c r="M418" s="75">
        <f t="shared" ref="M418:M420" si="396">J418*H418</f>
        <v>0</v>
      </c>
      <c r="N418" s="76">
        <f t="shared" ref="N418:N420" si="397">L418+M418</f>
        <v>0</v>
      </c>
      <c r="O418" s="210"/>
    </row>
    <row r="419" spans="1:26" s="131" customFormat="1" ht="16.5" customHeight="1" x14ac:dyDescent="0.3">
      <c r="A419" s="5" t="s">
        <v>432</v>
      </c>
      <c r="B419" s="67" t="s">
        <v>129</v>
      </c>
      <c r="C419" s="129"/>
      <c r="D419" s="78" t="s">
        <v>174</v>
      </c>
      <c r="E419" s="89" t="s">
        <v>17</v>
      </c>
      <c r="F419" s="71" t="s">
        <v>18</v>
      </c>
      <c r="G419" s="130">
        <v>0.02</v>
      </c>
      <c r="H419" s="71">
        <f>ROUNDUP(H417*G419,0)</f>
        <v>2</v>
      </c>
      <c r="I419" s="185"/>
      <c r="J419" s="202"/>
      <c r="K419" s="73">
        <f t="shared" si="394"/>
        <v>0</v>
      </c>
      <c r="L419" s="74">
        <f t="shared" si="395"/>
        <v>0</v>
      </c>
      <c r="M419" s="75">
        <f t="shared" si="396"/>
        <v>0</v>
      </c>
      <c r="N419" s="76">
        <f t="shared" si="397"/>
        <v>0</v>
      </c>
      <c r="O419" s="208"/>
    </row>
    <row r="420" spans="1:26" s="128" customFormat="1" ht="16.5" customHeight="1" x14ac:dyDescent="0.3">
      <c r="A420" s="5" t="s">
        <v>433</v>
      </c>
      <c r="B420" s="67" t="s">
        <v>129</v>
      </c>
      <c r="C420" s="96"/>
      <c r="D420" s="78" t="s">
        <v>772</v>
      </c>
      <c r="E420" s="89" t="s">
        <v>17</v>
      </c>
      <c r="F420" s="91" t="s">
        <v>20</v>
      </c>
      <c r="G420" s="70">
        <v>1.03</v>
      </c>
      <c r="H420" s="80">
        <f>ROUND((H417/2.95)*0.05*5*G420,0)</f>
        <v>5</v>
      </c>
      <c r="I420" s="185"/>
      <c r="J420" s="202"/>
      <c r="K420" s="73">
        <f t="shared" si="394"/>
        <v>0</v>
      </c>
      <c r="L420" s="74">
        <f t="shared" si="395"/>
        <v>0</v>
      </c>
      <c r="M420" s="75">
        <f t="shared" si="396"/>
        <v>0</v>
      </c>
      <c r="N420" s="76">
        <f t="shared" si="397"/>
        <v>0</v>
      </c>
      <c r="O420" s="210"/>
    </row>
    <row r="421" spans="1:26" s="128" customFormat="1" ht="36" customHeight="1" x14ac:dyDescent="0.3">
      <c r="A421" s="220" t="s">
        <v>434</v>
      </c>
      <c r="B421" s="57" t="s">
        <v>128</v>
      </c>
      <c r="C421" s="253" t="s">
        <v>770</v>
      </c>
      <c r="D421" s="84" t="s">
        <v>681</v>
      </c>
      <c r="E421" s="60" t="s">
        <v>17</v>
      </c>
      <c r="F421" s="61" t="s">
        <v>20</v>
      </c>
      <c r="G421" s="62">
        <v>1</v>
      </c>
      <c r="H421" s="63">
        <f>(16.71/0.08-H417)/2.95*0.19</f>
        <v>9.42</v>
      </c>
      <c r="I421" s="180"/>
      <c r="J421" s="181"/>
      <c r="K421" s="57">
        <f>I421+J421</f>
        <v>0</v>
      </c>
      <c r="L421" s="64">
        <f>I421*H421</f>
        <v>0</v>
      </c>
      <c r="M421" s="60">
        <f>J421*H421</f>
        <v>0</v>
      </c>
      <c r="N421" s="65">
        <f>L421+M421</f>
        <v>0</v>
      </c>
      <c r="O421" s="207" t="s">
        <v>82</v>
      </c>
    </row>
    <row r="422" spans="1:26" s="128" customFormat="1" ht="16.5" customHeight="1" x14ac:dyDescent="0.3">
      <c r="A422" s="221" t="s">
        <v>435</v>
      </c>
      <c r="B422" s="67" t="s">
        <v>129</v>
      </c>
      <c r="C422" s="124"/>
      <c r="D422" s="69" t="s">
        <v>184</v>
      </c>
      <c r="E422" s="89" t="s">
        <v>17</v>
      </c>
      <c r="F422" s="125" t="s">
        <v>19</v>
      </c>
      <c r="G422" s="127">
        <v>13</v>
      </c>
      <c r="H422" s="71">
        <f>ROUNDUP(H421*G422,0)</f>
        <v>123</v>
      </c>
      <c r="I422" s="185"/>
      <c r="J422" s="202"/>
      <c r="K422" s="73">
        <f t="shared" ref="K422:K423" si="398">I422+J422</f>
        <v>0</v>
      </c>
      <c r="L422" s="74">
        <f t="shared" ref="L422:L423" si="399">I422*H422</f>
        <v>0</v>
      </c>
      <c r="M422" s="75">
        <f t="shared" ref="M422:M423" si="400">J422*H422</f>
        <v>0</v>
      </c>
      <c r="N422" s="76">
        <f t="shared" ref="N422:N423" si="401">L422+M422</f>
        <v>0</v>
      </c>
      <c r="O422" s="218"/>
    </row>
    <row r="423" spans="1:26" s="128" customFormat="1" ht="16.5" customHeight="1" x14ac:dyDescent="0.3">
      <c r="A423" s="221" t="s">
        <v>436</v>
      </c>
      <c r="B423" s="67" t="s">
        <v>129</v>
      </c>
      <c r="C423" s="129"/>
      <c r="D423" s="78" t="s">
        <v>174</v>
      </c>
      <c r="E423" s="89" t="s">
        <v>17</v>
      </c>
      <c r="F423" s="71" t="s">
        <v>18</v>
      </c>
      <c r="G423" s="130">
        <v>0.02</v>
      </c>
      <c r="H423" s="71">
        <f>ROUNDUP(H421*G423,0)</f>
        <v>1</v>
      </c>
      <c r="I423" s="185"/>
      <c r="J423" s="202"/>
      <c r="K423" s="73">
        <f t="shared" si="398"/>
        <v>0</v>
      </c>
      <c r="L423" s="74">
        <f t="shared" si="399"/>
        <v>0</v>
      </c>
      <c r="M423" s="75">
        <f t="shared" si="400"/>
        <v>0</v>
      </c>
      <c r="N423" s="76">
        <f t="shared" si="401"/>
        <v>0</v>
      </c>
      <c r="O423" s="218"/>
    </row>
    <row r="424" spans="1:26" s="66" customFormat="1" ht="38.25" customHeight="1" x14ac:dyDescent="0.3">
      <c r="A424" s="219" t="s">
        <v>437</v>
      </c>
      <c r="B424" s="57" t="s">
        <v>128</v>
      </c>
      <c r="C424" s="58" t="s">
        <v>769</v>
      </c>
      <c r="D424" s="59" t="s">
        <v>210</v>
      </c>
      <c r="E424" s="60" t="s">
        <v>17</v>
      </c>
      <c r="F424" s="61" t="s">
        <v>20</v>
      </c>
      <c r="G424" s="62">
        <v>1</v>
      </c>
      <c r="H424" s="92">
        <f>6.25/0.12</f>
        <v>52.08</v>
      </c>
      <c r="I424" s="189"/>
      <c r="J424" s="190"/>
      <c r="K424" s="57">
        <f>I424+J424</f>
        <v>0</v>
      </c>
      <c r="L424" s="64">
        <f>I424*H424</f>
        <v>0</v>
      </c>
      <c r="M424" s="60">
        <f>J424*H424</f>
        <v>0</v>
      </c>
      <c r="N424" s="65">
        <f>L424+M424</f>
        <v>0</v>
      </c>
      <c r="O424" s="207" t="s">
        <v>82</v>
      </c>
    </row>
    <row r="425" spans="1:26" s="77" customFormat="1" ht="18.75" customHeight="1" x14ac:dyDescent="0.3">
      <c r="A425" s="5" t="s">
        <v>438</v>
      </c>
      <c r="B425" s="67" t="s">
        <v>129</v>
      </c>
      <c r="C425" s="88"/>
      <c r="D425" s="78" t="s">
        <v>211</v>
      </c>
      <c r="E425" s="89" t="s">
        <v>17</v>
      </c>
      <c r="F425" s="71" t="s">
        <v>19</v>
      </c>
      <c r="G425" s="93">
        <v>51</v>
      </c>
      <c r="H425" s="94">
        <f>ROUND(H424*G425,0)</f>
        <v>2656</v>
      </c>
      <c r="I425" s="185"/>
      <c r="J425" s="186"/>
      <c r="K425" s="73">
        <f t="shared" ref="K425:K427" si="402">I425+J425</f>
        <v>0</v>
      </c>
      <c r="L425" s="74">
        <f t="shared" ref="L425:L427" si="403">I425*H425</f>
        <v>0</v>
      </c>
      <c r="M425" s="75">
        <f t="shared" ref="M425:M427" si="404">J425*H425</f>
        <v>0</v>
      </c>
      <c r="N425" s="76">
        <f t="shared" ref="N425:N427" si="405">L425+M425</f>
        <v>0</v>
      </c>
      <c r="O425" s="208"/>
    </row>
    <row r="426" spans="1:26" s="95" customFormat="1" ht="18.75" customHeight="1" x14ac:dyDescent="0.3">
      <c r="A426" s="5" t="s">
        <v>439</v>
      </c>
      <c r="B426" s="67" t="s">
        <v>129</v>
      </c>
      <c r="C426" s="90"/>
      <c r="D426" s="78" t="s">
        <v>26</v>
      </c>
      <c r="E426" s="89" t="s">
        <v>17</v>
      </c>
      <c r="F426" s="91" t="s">
        <v>18</v>
      </c>
      <c r="G426" s="82">
        <v>0.02</v>
      </c>
      <c r="H426" s="71">
        <f>ROUNDUP(H424*G426,0)</f>
        <v>2</v>
      </c>
      <c r="I426" s="185"/>
      <c r="J426" s="186"/>
      <c r="K426" s="73">
        <f t="shared" si="402"/>
        <v>0</v>
      </c>
      <c r="L426" s="74">
        <f t="shared" si="403"/>
        <v>0</v>
      </c>
      <c r="M426" s="75">
        <f t="shared" si="404"/>
        <v>0</v>
      </c>
      <c r="N426" s="76">
        <f t="shared" si="405"/>
        <v>0</v>
      </c>
      <c r="O426" s="210"/>
    </row>
    <row r="427" spans="1:26" s="95" customFormat="1" ht="18.75" customHeight="1" x14ac:dyDescent="0.3">
      <c r="A427" s="5" t="s">
        <v>735</v>
      </c>
      <c r="B427" s="67" t="s">
        <v>129</v>
      </c>
      <c r="C427" s="96"/>
      <c r="D427" s="78" t="s">
        <v>772</v>
      </c>
      <c r="E427" s="89" t="s">
        <v>17</v>
      </c>
      <c r="F427" s="91" t="s">
        <v>20</v>
      </c>
      <c r="G427" s="82">
        <v>1.03</v>
      </c>
      <c r="H427" s="80">
        <f>ROUND((H424/2.95)*0.1*12*G427,0)</f>
        <v>22</v>
      </c>
      <c r="I427" s="185"/>
      <c r="J427" s="186"/>
      <c r="K427" s="73">
        <f t="shared" si="402"/>
        <v>0</v>
      </c>
      <c r="L427" s="74">
        <f t="shared" si="403"/>
        <v>0</v>
      </c>
      <c r="M427" s="75">
        <f t="shared" si="404"/>
        <v>0</v>
      </c>
      <c r="N427" s="76">
        <f t="shared" si="405"/>
        <v>0</v>
      </c>
      <c r="O427" s="209"/>
    </row>
    <row r="428" spans="1:26" s="101" customFormat="1" ht="38.25" customHeight="1" x14ac:dyDescent="0.3">
      <c r="A428" s="219" t="s">
        <v>736</v>
      </c>
      <c r="B428" s="57" t="s">
        <v>128</v>
      </c>
      <c r="C428" s="253" t="s">
        <v>771</v>
      </c>
      <c r="D428" s="59" t="s">
        <v>676</v>
      </c>
      <c r="E428" s="97" t="s">
        <v>17</v>
      </c>
      <c r="F428" s="98" t="s">
        <v>19</v>
      </c>
      <c r="G428" s="62">
        <v>1</v>
      </c>
      <c r="H428" s="63">
        <v>50</v>
      </c>
      <c r="I428" s="203"/>
      <c r="J428" s="204"/>
      <c r="K428" s="57">
        <f>I428+J428</f>
        <v>0</v>
      </c>
      <c r="L428" s="64">
        <f>I428*H428</f>
        <v>0</v>
      </c>
      <c r="M428" s="60">
        <f>J428*H428</f>
        <v>0</v>
      </c>
      <c r="N428" s="65">
        <f>L428+M428</f>
        <v>0</v>
      </c>
      <c r="O428" s="207" t="s">
        <v>82</v>
      </c>
    </row>
    <row r="429" spans="1:26" s="107" customFormat="1" ht="20.25" customHeight="1" x14ac:dyDescent="0.3">
      <c r="A429" s="5" t="s">
        <v>737</v>
      </c>
      <c r="B429" s="67" t="s">
        <v>129</v>
      </c>
      <c r="C429" s="134"/>
      <c r="D429" s="136" t="s">
        <v>677</v>
      </c>
      <c r="E429" s="89" t="s">
        <v>17</v>
      </c>
      <c r="F429" s="125" t="s">
        <v>19</v>
      </c>
      <c r="G429" s="126">
        <v>1</v>
      </c>
      <c r="H429" s="127">
        <v>34</v>
      </c>
      <c r="I429" s="185"/>
      <c r="J429" s="202"/>
      <c r="K429" s="73">
        <f t="shared" ref="K429:K430" si="406">I429+J429</f>
        <v>0</v>
      </c>
      <c r="L429" s="74">
        <f t="shared" ref="L429:L430" si="407">I429*H429</f>
        <v>0</v>
      </c>
      <c r="M429" s="75">
        <f t="shared" ref="M429:M430" si="408">J429*H429</f>
        <v>0</v>
      </c>
      <c r="N429" s="76">
        <f t="shared" ref="N429:N430" si="409">L429+M429</f>
        <v>0</v>
      </c>
      <c r="O429" s="209"/>
    </row>
    <row r="430" spans="1:26" s="107" customFormat="1" ht="20.25" customHeight="1" x14ac:dyDescent="0.3">
      <c r="A430" s="5" t="s">
        <v>738</v>
      </c>
      <c r="B430" s="67" t="s">
        <v>129</v>
      </c>
      <c r="C430" s="134"/>
      <c r="D430" s="137" t="s">
        <v>678</v>
      </c>
      <c r="E430" s="89" t="s">
        <v>17</v>
      </c>
      <c r="F430" s="125" t="s">
        <v>19</v>
      </c>
      <c r="G430" s="126">
        <v>1</v>
      </c>
      <c r="H430" s="127">
        <v>16</v>
      </c>
      <c r="I430" s="185"/>
      <c r="J430" s="202"/>
      <c r="K430" s="73">
        <f t="shared" si="406"/>
        <v>0</v>
      </c>
      <c r="L430" s="74">
        <f t="shared" si="407"/>
        <v>0</v>
      </c>
      <c r="M430" s="75">
        <f t="shared" si="408"/>
        <v>0</v>
      </c>
      <c r="N430" s="76">
        <f t="shared" si="409"/>
        <v>0</v>
      </c>
      <c r="O430" s="209"/>
    </row>
    <row r="431" spans="1:26" s="56" customFormat="1" ht="31.5" customHeight="1" x14ac:dyDescent="0.3">
      <c r="A431" s="225" t="s">
        <v>440</v>
      </c>
      <c r="B431" s="116"/>
      <c r="C431" s="133" t="s">
        <v>122</v>
      </c>
      <c r="D431" s="45" t="s">
        <v>666</v>
      </c>
      <c r="E431" s="117"/>
      <c r="F431" s="117"/>
      <c r="G431" s="118"/>
      <c r="H431" s="116"/>
      <c r="I431" s="197"/>
      <c r="J431" s="198"/>
      <c r="K431" s="43"/>
      <c r="L431" s="119"/>
      <c r="M431" s="120"/>
      <c r="N431" s="55"/>
      <c r="O431" s="213"/>
      <c r="P431" s="121"/>
      <c r="Q431" s="121"/>
      <c r="R431" s="121"/>
      <c r="S431" s="121"/>
      <c r="T431" s="121"/>
      <c r="U431" s="121"/>
      <c r="V431" s="122"/>
      <c r="W431" s="122"/>
      <c r="X431" s="122"/>
      <c r="Y431" s="122"/>
      <c r="Z431" s="122"/>
    </row>
    <row r="432" spans="1:26" s="66" customFormat="1" ht="38.25" customHeight="1" x14ac:dyDescent="0.3">
      <c r="A432" s="219" t="s">
        <v>441</v>
      </c>
      <c r="B432" s="57" t="s">
        <v>128</v>
      </c>
      <c r="C432" s="123" t="s">
        <v>644</v>
      </c>
      <c r="D432" s="59" t="s">
        <v>649</v>
      </c>
      <c r="E432" s="60" t="s">
        <v>17</v>
      </c>
      <c r="F432" s="61" t="s">
        <v>18</v>
      </c>
      <c r="G432" s="62">
        <v>1</v>
      </c>
      <c r="H432" s="63">
        <v>25.07</v>
      </c>
      <c r="I432" s="180"/>
      <c r="J432" s="181"/>
      <c r="K432" s="57">
        <f>I432+J432</f>
        <v>0</v>
      </c>
      <c r="L432" s="64">
        <f>I432*H432</f>
        <v>0</v>
      </c>
      <c r="M432" s="60">
        <f>J432*H432</f>
        <v>0</v>
      </c>
      <c r="N432" s="65">
        <f>L432+M432</f>
        <v>0</v>
      </c>
      <c r="O432" s="207" t="s">
        <v>82</v>
      </c>
    </row>
    <row r="433" spans="1:15" s="77" customFormat="1" ht="30.75" customHeight="1" x14ac:dyDescent="0.3">
      <c r="A433" s="5" t="s">
        <v>442</v>
      </c>
      <c r="B433" s="67" t="s">
        <v>129</v>
      </c>
      <c r="C433" s="88"/>
      <c r="D433" s="69" t="s">
        <v>176</v>
      </c>
      <c r="E433" s="70" t="s">
        <v>17</v>
      </c>
      <c r="F433" s="71" t="s">
        <v>19</v>
      </c>
      <c r="G433" s="72">
        <v>65</v>
      </c>
      <c r="H433" s="71">
        <f>ROUND(H432*G433,0)</f>
        <v>1630</v>
      </c>
      <c r="I433" s="182"/>
      <c r="J433" s="183"/>
      <c r="K433" s="73">
        <f t="shared" ref="K433:K435" si="410">I433+J433</f>
        <v>0</v>
      </c>
      <c r="L433" s="74">
        <f t="shared" ref="L433:L435" si="411">I433*H433</f>
        <v>0</v>
      </c>
      <c r="M433" s="75">
        <f t="shared" ref="M433:M435" si="412">J433*H433</f>
        <v>0</v>
      </c>
      <c r="N433" s="76">
        <f t="shared" ref="N433:N435" si="413">L433+M433</f>
        <v>0</v>
      </c>
      <c r="O433" s="214"/>
    </row>
    <row r="434" spans="1:15" ht="17.25" customHeight="1" x14ac:dyDescent="0.3">
      <c r="A434" s="5" t="s">
        <v>443</v>
      </c>
      <c r="B434" s="67" t="s">
        <v>129</v>
      </c>
      <c r="C434" s="90"/>
      <c r="D434" s="78" t="s">
        <v>174</v>
      </c>
      <c r="E434" s="70" t="s">
        <v>17</v>
      </c>
      <c r="F434" s="91" t="s">
        <v>18</v>
      </c>
      <c r="G434" s="82">
        <v>0.22</v>
      </c>
      <c r="H434" s="71">
        <f>ROUNDUP(H432*G434,0)</f>
        <v>6</v>
      </c>
      <c r="I434" s="185"/>
      <c r="J434" s="186"/>
      <c r="K434" s="73">
        <f t="shared" si="410"/>
        <v>0</v>
      </c>
      <c r="L434" s="74">
        <f t="shared" si="411"/>
        <v>0</v>
      </c>
      <c r="M434" s="75">
        <f t="shared" si="412"/>
        <v>0</v>
      </c>
      <c r="N434" s="76">
        <f t="shared" si="413"/>
        <v>0</v>
      </c>
      <c r="O434" s="210"/>
    </row>
    <row r="435" spans="1:15" ht="17.25" customHeight="1" x14ac:dyDescent="0.3">
      <c r="A435" s="5" t="s">
        <v>444</v>
      </c>
      <c r="B435" s="67" t="s">
        <v>129</v>
      </c>
      <c r="C435" s="90"/>
      <c r="D435" s="78" t="s">
        <v>772</v>
      </c>
      <c r="E435" s="70" t="s">
        <v>17</v>
      </c>
      <c r="F435" s="91" t="s">
        <v>20</v>
      </c>
      <c r="G435" s="82">
        <v>1.03</v>
      </c>
      <c r="H435" s="80">
        <f>ROUND((H432/0.19/2.95)*0.15*5*G435,0)</f>
        <v>35</v>
      </c>
      <c r="I435" s="199"/>
      <c r="J435" s="186"/>
      <c r="K435" s="73">
        <f t="shared" si="410"/>
        <v>0</v>
      </c>
      <c r="L435" s="74">
        <f t="shared" si="411"/>
        <v>0</v>
      </c>
      <c r="M435" s="75">
        <f t="shared" si="412"/>
        <v>0</v>
      </c>
      <c r="N435" s="76">
        <f t="shared" si="413"/>
        <v>0</v>
      </c>
      <c r="O435" s="210"/>
    </row>
    <row r="436" spans="1:15" s="66" customFormat="1" ht="39" customHeight="1" x14ac:dyDescent="0.3">
      <c r="A436" s="219" t="s">
        <v>445</v>
      </c>
      <c r="B436" s="57" t="s">
        <v>128</v>
      </c>
      <c r="C436" s="58" t="s">
        <v>767</v>
      </c>
      <c r="D436" s="59" t="s">
        <v>673</v>
      </c>
      <c r="E436" s="60" t="s">
        <v>17</v>
      </c>
      <c r="F436" s="61" t="s">
        <v>18</v>
      </c>
      <c r="G436" s="62">
        <v>1</v>
      </c>
      <c r="H436" s="63">
        <v>43.18</v>
      </c>
      <c r="I436" s="180"/>
      <c r="J436" s="181"/>
      <c r="K436" s="57">
        <f>I436+J436</f>
        <v>0</v>
      </c>
      <c r="L436" s="64">
        <f>I436*H436</f>
        <v>0</v>
      </c>
      <c r="M436" s="60">
        <f>J436*H436</f>
        <v>0</v>
      </c>
      <c r="N436" s="65">
        <f>L436+M436</f>
        <v>0</v>
      </c>
      <c r="O436" s="207" t="s">
        <v>82</v>
      </c>
    </row>
    <row r="437" spans="1:15" s="107" customFormat="1" ht="29.25" customHeight="1" x14ac:dyDescent="0.3">
      <c r="A437" s="5" t="s">
        <v>446</v>
      </c>
      <c r="B437" s="67" t="s">
        <v>129</v>
      </c>
      <c r="C437" s="124"/>
      <c r="D437" s="69" t="s">
        <v>176</v>
      </c>
      <c r="E437" s="89" t="s">
        <v>17</v>
      </c>
      <c r="F437" s="125" t="s">
        <v>19</v>
      </c>
      <c r="G437" s="126">
        <v>65</v>
      </c>
      <c r="H437" s="71">
        <f>ROUND(H436*G437,0)</f>
        <v>2807</v>
      </c>
      <c r="I437" s="200"/>
      <c r="J437" s="201"/>
      <c r="K437" s="73">
        <f t="shared" ref="K437:K439" si="414">I437+J437</f>
        <v>0</v>
      </c>
      <c r="L437" s="74">
        <f t="shared" ref="L437:L439" si="415">I437*H437</f>
        <v>0</v>
      </c>
      <c r="M437" s="75">
        <f t="shared" ref="M437:M439" si="416">J437*H437</f>
        <v>0</v>
      </c>
      <c r="N437" s="76">
        <f t="shared" ref="N437:N439" si="417">L437+M437</f>
        <v>0</v>
      </c>
      <c r="O437" s="216"/>
    </row>
    <row r="438" spans="1:15" s="77" customFormat="1" ht="16.5" customHeight="1" x14ac:dyDescent="0.3">
      <c r="A438" s="5" t="s">
        <v>447</v>
      </c>
      <c r="B438" s="67" t="s">
        <v>129</v>
      </c>
      <c r="C438" s="88"/>
      <c r="D438" s="78" t="s">
        <v>174</v>
      </c>
      <c r="E438" s="89" t="s">
        <v>17</v>
      </c>
      <c r="F438" s="71" t="s">
        <v>18</v>
      </c>
      <c r="G438" s="72">
        <v>0.22</v>
      </c>
      <c r="H438" s="71">
        <f>ROUNDUP(H436*G438,0)</f>
        <v>10</v>
      </c>
      <c r="I438" s="182"/>
      <c r="J438" s="183"/>
      <c r="K438" s="73">
        <f t="shared" si="414"/>
        <v>0</v>
      </c>
      <c r="L438" s="74">
        <f t="shared" si="415"/>
        <v>0</v>
      </c>
      <c r="M438" s="75">
        <f t="shared" si="416"/>
        <v>0</v>
      </c>
      <c r="N438" s="76">
        <f t="shared" si="417"/>
        <v>0</v>
      </c>
      <c r="O438" s="214"/>
    </row>
    <row r="439" spans="1:15" s="77" customFormat="1" ht="16.5" customHeight="1" x14ac:dyDescent="0.3">
      <c r="A439" s="5" t="s">
        <v>448</v>
      </c>
      <c r="B439" s="67" t="s">
        <v>129</v>
      </c>
      <c r="C439" s="88"/>
      <c r="D439" s="78" t="s">
        <v>772</v>
      </c>
      <c r="E439" s="89" t="s">
        <v>17</v>
      </c>
      <c r="F439" s="91" t="s">
        <v>20</v>
      </c>
      <c r="G439" s="82">
        <v>1.03</v>
      </c>
      <c r="H439" s="80">
        <f>ROUND((H436/0.19/2.95)*0.15*5*G439,0)</f>
        <v>60</v>
      </c>
      <c r="I439" s="184"/>
      <c r="J439" s="183"/>
      <c r="K439" s="73">
        <f t="shared" si="414"/>
        <v>0</v>
      </c>
      <c r="L439" s="74">
        <f t="shared" si="415"/>
        <v>0</v>
      </c>
      <c r="M439" s="75">
        <f t="shared" si="416"/>
        <v>0</v>
      </c>
      <c r="N439" s="76">
        <f t="shared" si="417"/>
        <v>0</v>
      </c>
      <c r="O439" s="214"/>
    </row>
    <row r="440" spans="1:15" s="66" customFormat="1" ht="39" customHeight="1" x14ac:dyDescent="0.3">
      <c r="A440" s="219" t="s">
        <v>449</v>
      </c>
      <c r="B440" s="57" t="s">
        <v>128</v>
      </c>
      <c r="C440" s="253" t="s">
        <v>770</v>
      </c>
      <c r="D440" s="84" t="s">
        <v>646</v>
      </c>
      <c r="E440" s="60" t="s">
        <v>17</v>
      </c>
      <c r="F440" s="61" t="s">
        <v>20</v>
      </c>
      <c r="G440" s="62">
        <v>1</v>
      </c>
      <c r="H440" s="63">
        <f>16.71/0.08*0.3</f>
        <v>62.66</v>
      </c>
      <c r="I440" s="180"/>
      <c r="J440" s="181"/>
      <c r="K440" s="57">
        <f>I440+J440</f>
        <v>0</v>
      </c>
      <c r="L440" s="64">
        <f>I440*H440</f>
        <v>0</v>
      </c>
      <c r="M440" s="60">
        <f>J440*H440</f>
        <v>0</v>
      </c>
      <c r="N440" s="65">
        <f>L440+M440</f>
        <v>0</v>
      </c>
      <c r="O440" s="207" t="s">
        <v>82</v>
      </c>
    </row>
    <row r="441" spans="1:15" s="128" customFormat="1" ht="30.75" customHeight="1" x14ac:dyDescent="0.3">
      <c r="A441" s="5" t="s">
        <v>450</v>
      </c>
      <c r="B441" s="67" t="s">
        <v>129</v>
      </c>
      <c r="C441" s="124"/>
      <c r="D441" s="69" t="s">
        <v>184</v>
      </c>
      <c r="E441" s="89" t="s">
        <v>17</v>
      </c>
      <c r="F441" s="125" t="s">
        <v>19</v>
      </c>
      <c r="G441" s="127">
        <v>13</v>
      </c>
      <c r="H441" s="71">
        <f>ROUNDUP(H440*G441,0)</f>
        <v>815</v>
      </c>
      <c r="I441" s="185"/>
      <c r="J441" s="202"/>
      <c r="K441" s="73">
        <f t="shared" ref="K441:K443" si="418">I441+J441</f>
        <v>0</v>
      </c>
      <c r="L441" s="74">
        <f t="shared" ref="L441:L443" si="419">I441*H441</f>
        <v>0</v>
      </c>
      <c r="M441" s="75">
        <f t="shared" ref="M441:M443" si="420">J441*H441</f>
        <v>0</v>
      </c>
      <c r="N441" s="76">
        <f t="shared" ref="N441:N443" si="421">L441+M441</f>
        <v>0</v>
      </c>
      <c r="O441" s="216"/>
    </row>
    <row r="442" spans="1:15" s="131" customFormat="1" ht="16.5" customHeight="1" x14ac:dyDescent="0.3">
      <c r="A442" s="5" t="s">
        <v>451</v>
      </c>
      <c r="B442" s="67" t="s">
        <v>129</v>
      </c>
      <c r="C442" s="129"/>
      <c r="D442" s="78" t="s">
        <v>174</v>
      </c>
      <c r="E442" s="89" t="s">
        <v>17</v>
      </c>
      <c r="F442" s="71" t="s">
        <v>18</v>
      </c>
      <c r="G442" s="130">
        <v>0.02</v>
      </c>
      <c r="H442" s="71">
        <f>ROUNDUP(H440*G442,0)</f>
        <v>2</v>
      </c>
      <c r="I442" s="185"/>
      <c r="J442" s="202"/>
      <c r="K442" s="73">
        <f t="shared" si="418"/>
        <v>0</v>
      </c>
      <c r="L442" s="74">
        <f t="shared" si="419"/>
        <v>0</v>
      </c>
      <c r="M442" s="75">
        <f t="shared" si="420"/>
        <v>0</v>
      </c>
      <c r="N442" s="76">
        <f t="shared" si="421"/>
        <v>0</v>
      </c>
      <c r="O442" s="208"/>
    </row>
    <row r="443" spans="1:15" s="128" customFormat="1" ht="16.5" customHeight="1" x14ac:dyDescent="0.3">
      <c r="A443" s="5" t="s">
        <v>452</v>
      </c>
      <c r="B443" s="67" t="s">
        <v>129</v>
      </c>
      <c r="C443" s="96"/>
      <c r="D443" s="78" t="s">
        <v>204</v>
      </c>
      <c r="E443" s="89" t="s">
        <v>17</v>
      </c>
      <c r="F443" s="91" t="s">
        <v>20</v>
      </c>
      <c r="G443" s="70">
        <v>1.03</v>
      </c>
      <c r="H443" s="80">
        <f>ROUND((H440/2.95)*0.05*5*G443,0)</f>
        <v>5</v>
      </c>
      <c r="I443" s="185"/>
      <c r="J443" s="202"/>
      <c r="K443" s="73">
        <f t="shared" si="418"/>
        <v>0</v>
      </c>
      <c r="L443" s="74">
        <f t="shared" si="419"/>
        <v>0</v>
      </c>
      <c r="M443" s="75">
        <f t="shared" si="420"/>
        <v>0</v>
      </c>
      <c r="N443" s="76">
        <f t="shared" si="421"/>
        <v>0</v>
      </c>
      <c r="O443" s="210"/>
    </row>
    <row r="444" spans="1:15" s="128" customFormat="1" ht="31.2" customHeight="1" x14ac:dyDescent="0.3">
      <c r="A444" s="220" t="s">
        <v>453</v>
      </c>
      <c r="B444" s="57" t="s">
        <v>128</v>
      </c>
      <c r="C444" s="253" t="s">
        <v>770</v>
      </c>
      <c r="D444" s="84" t="s">
        <v>681</v>
      </c>
      <c r="E444" s="60" t="s">
        <v>17</v>
      </c>
      <c r="F444" s="61" t="s">
        <v>20</v>
      </c>
      <c r="G444" s="62">
        <v>1</v>
      </c>
      <c r="H444" s="63">
        <f>(16.71/0.08-H440)/2.95*0.19</f>
        <v>9.42</v>
      </c>
      <c r="I444" s="180"/>
      <c r="J444" s="181"/>
      <c r="K444" s="57">
        <f>I444+J444</f>
        <v>0</v>
      </c>
      <c r="L444" s="64">
        <f>I444*H444</f>
        <v>0</v>
      </c>
      <c r="M444" s="60">
        <f>J444*H444</f>
        <v>0</v>
      </c>
      <c r="N444" s="65">
        <f>L444+M444</f>
        <v>0</v>
      </c>
      <c r="O444" s="207" t="s">
        <v>82</v>
      </c>
    </row>
    <row r="445" spans="1:15" s="128" customFormat="1" ht="16.5" customHeight="1" x14ac:dyDescent="0.3">
      <c r="A445" s="221" t="s">
        <v>454</v>
      </c>
      <c r="B445" s="67" t="s">
        <v>129</v>
      </c>
      <c r="C445" s="124"/>
      <c r="D445" s="69" t="s">
        <v>184</v>
      </c>
      <c r="E445" s="89" t="s">
        <v>17</v>
      </c>
      <c r="F445" s="125" t="s">
        <v>19</v>
      </c>
      <c r="G445" s="127">
        <v>13</v>
      </c>
      <c r="H445" s="71">
        <f>ROUNDUP(H444*G445,0)</f>
        <v>123</v>
      </c>
      <c r="I445" s="185"/>
      <c r="J445" s="202"/>
      <c r="K445" s="73">
        <f t="shared" ref="K445:K446" si="422">I445+J445</f>
        <v>0</v>
      </c>
      <c r="L445" s="74">
        <f t="shared" ref="L445:L446" si="423">I445*H445</f>
        <v>0</v>
      </c>
      <c r="M445" s="75">
        <f t="shared" ref="M445:M446" si="424">J445*H445</f>
        <v>0</v>
      </c>
      <c r="N445" s="76">
        <f t="shared" ref="N445:N446" si="425">L445+M445</f>
        <v>0</v>
      </c>
      <c r="O445" s="218"/>
    </row>
    <row r="446" spans="1:15" s="128" customFormat="1" ht="16.5" customHeight="1" x14ac:dyDescent="0.3">
      <c r="A446" s="221" t="s">
        <v>455</v>
      </c>
      <c r="B446" s="67" t="s">
        <v>129</v>
      </c>
      <c r="C446" s="129"/>
      <c r="D446" s="78" t="s">
        <v>174</v>
      </c>
      <c r="E446" s="89" t="s">
        <v>17</v>
      </c>
      <c r="F446" s="71" t="s">
        <v>18</v>
      </c>
      <c r="G446" s="130">
        <v>0.02</v>
      </c>
      <c r="H446" s="71">
        <f>ROUNDUP(H444*G446,0)</f>
        <v>1</v>
      </c>
      <c r="I446" s="185"/>
      <c r="J446" s="202"/>
      <c r="K446" s="73">
        <f t="shared" si="422"/>
        <v>0</v>
      </c>
      <c r="L446" s="74">
        <f t="shared" si="423"/>
        <v>0</v>
      </c>
      <c r="M446" s="75">
        <f t="shared" si="424"/>
        <v>0</v>
      </c>
      <c r="N446" s="76">
        <f t="shared" si="425"/>
        <v>0</v>
      </c>
      <c r="O446" s="218"/>
    </row>
    <row r="447" spans="1:15" s="66" customFormat="1" ht="39" customHeight="1" x14ac:dyDescent="0.3">
      <c r="A447" s="219" t="s">
        <v>456</v>
      </c>
      <c r="B447" s="57" t="s">
        <v>128</v>
      </c>
      <c r="C447" s="58" t="s">
        <v>769</v>
      </c>
      <c r="D447" s="59" t="s">
        <v>210</v>
      </c>
      <c r="E447" s="60" t="s">
        <v>17</v>
      </c>
      <c r="F447" s="61" t="s">
        <v>20</v>
      </c>
      <c r="G447" s="62">
        <v>1</v>
      </c>
      <c r="H447" s="92">
        <f>4.26/0.12</f>
        <v>35.5</v>
      </c>
      <c r="I447" s="189"/>
      <c r="J447" s="190"/>
      <c r="K447" s="57">
        <f>I447+J447</f>
        <v>0</v>
      </c>
      <c r="L447" s="64">
        <f>I447*H447</f>
        <v>0</v>
      </c>
      <c r="M447" s="60">
        <f>J447*H447</f>
        <v>0</v>
      </c>
      <c r="N447" s="65">
        <f>L447+M447</f>
        <v>0</v>
      </c>
      <c r="O447" s="207" t="s">
        <v>82</v>
      </c>
    </row>
    <row r="448" spans="1:15" s="77" customFormat="1" ht="18.75" customHeight="1" x14ac:dyDescent="0.3">
      <c r="A448" s="5" t="s">
        <v>457</v>
      </c>
      <c r="B448" s="67" t="s">
        <v>129</v>
      </c>
      <c r="C448" s="88"/>
      <c r="D448" s="78" t="s">
        <v>211</v>
      </c>
      <c r="E448" s="89" t="s">
        <v>17</v>
      </c>
      <c r="F448" s="71" t="s">
        <v>19</v>
      </c>
      <c r="G448" s="93">
        <v>51</v>
      </c>
      <c r="H448" s="94">
        <f>ROUND(H447*G448,0)</f>
        <v>1811</v>
      </c>
      <c r="I448" s="185"/>
      <c r="J448" s="186"/>
      <c r="K448" s="73">
        <f t="shared" ref="K448:K450" si="426">I448+J448</f>
        <v>0</v>
      </c>
      <c r="L448" s="74">
        <f t="shared" ref="L448:L450" si="427">I448*H448</f>
        <v>0</v>
      </c>
      <c r="M448" s="75">
        <f t="shared" ref="M448:M450" si="428">J448*H448</f>
        <v>0</v>
      </c>
      <c r="N448" s="76">
        <f t="shared" ref="N448:N450" si="429">L448+M448</f>
        <v>0</v>
      </c>
      <c r="O448" s="208"/>
    </row>
    <row r="449" spans="1:26" s="95" customFormat="1" ht="18.75" customHeight="1" x14ac:dyDescent="0.3">
      <c r="A449" s="5" t="s">
        <v>458</v>
      </c>
      <c r="B449" s="67" t="s">
        <v>129</v>
      </c>
      <c r="C449" s="90"/>
      <c r="D449" s="78" t="s">
        <v>26</v>
      </c>
      <c r="E449" s="89" t="s">
        <v>17</v>
      </c>
      <c r="F449" s="91" t="s">
        <v>18</v>
      </c>
      <c r="G449" s="82">
        <v>0.02</v>
      </c>
      <c r="H449" s="71">
        <f>ROUNDUP(H447*G449,0)</f>
        <v>1</v>
      </c>
      <c r="I449" s="185"/>
      <c r="J449" s="186"/>
      <c r="K449" s="73">
        <f t="shared" si="426"/>
        <v>0</v>
      </c>
      <c r="L449" s="74">
        <f t="shared" si="427"/>
        <v>0</v>
      </c>
      <c r="M449" s="75">
        <f t="shared" si="428"/>
        <v>0</v>
      </c>
      <c r="N449" s="76">
        <f t="shared" si="429"/>
        <v>0</v>
      </c>
      <c r="O449" s="210"/>
    </row>
    <row r="450" spans="1:26" s="95" customFormat="1" ht="18.75" customHeight="1" x14ac:dyDescent="0.3">
      <c r="A450" s="5" t="s">
        <v>739</v>
      </c>
      <c r="B450" s="67" t="s">
        <v>129</v>
      </c>
      <c r="C450" s="96"/>
      <c r="D450" s="78" t="s">
        <v>772</v>
      </c>
      <c r="E450" s="89" t="s">
        <v>17</v>
      </c>
      <c r="F450" s="91" t="s">
        <v>20</v>
      </c>
      <c r="G450" s="82">
        <v>1.03</v>
      </c>
      <c r="H450" s="80">
        <f>ROUND((H447/2.95)*0.1*12*G450,0)</f>
        <v>15</v>
      </c>
      <c r="I450" s="185"/>
      <c r="J450" s="186"/>
      <c r="K450" s="73">
        <f t="shared" si="426"/>
        <v>0</v>
      </c>
      <c r="L450" s="74">
        <f t="shared" si="427"/>
        <v>0</v>
      </c>
      <c r="M450" s="75">
        <f t="shared" si="428"/>
        <v>0</v>
      </c>
      <c r="N450" s="76">
        <f t="shared" si="429"/>
        <v>0</v>
      </c>
      <c r="O450" s="209"/>
    </row>
    <row r="451" spans="1:26" s="101" customFormat="1" ht="39" customHeight="1" x14ac:dyDescent="0.3">
      <c r="A451" s="219" t="s">
        <v>740</v>
      </c>
      <c r="B451" s="57" t="s">
        <v>128</v>
      </c>
      <c r="C451" s="253" t="s">
        <v>771</v>
      </c>
      <c r="D451" s="59" t="s">
        <v>676</v>
      </c>
      <c r="E451" s="97" t="s">
        <v>17</v>
      </c>
      <c r="F451" s="98" t="s">
        <v>19</v>
      </c>
      <c r="G451" s="62">
        <v>1</v>
      </c>
      <c r="H451" s="63">
        <v>50</v>
      </c>
      <c r="I451" s="203"/>
      <c r="J451" s="204"/>
      <c r="K451" s="57">
        <f>I451+J451</f>
        <v>0</v>
      </c>
      <c r="L451" s="64">
        <f>I451*H451</f>
        <v>0</v>
      </c>
      <c r="M451" s="60">
        <f>J451*H451</f>
        <v>0</v>
      </c>
      <c r="N451" s="65">
        <f>L451+M451</f>
        <v>0</v>
      </c>
      <c r="O451" s="207" t="s">
        <v>82</v>
      </c>
    </row>
    <row r="452" spans="1:26" s="107" customFormat="1" ht="20.25" customHeight="1" x14ac:dyDescent="0.3">
      <c r="A452" s="5" t="s">
        <v>741</v>
      </c>
      <c r="B452" s="67" t="s">
        <v>129</v>
      </c>
      <c r="C452" s="134"/>
      <c r="D452" s="136" t="s">
        <v>677</v>
      </c>
      <c r="E452" s="89" t="s">
        <v>17</v>
      </c>
      <c r="F452" s="125" t="s">
        <v>19</v>
      </c>
      <c r="G452" s="126">
        <v>1</v>
      </c>
      <c r="H452" s="127">
        <v>34</v>
      </c>
      <c r="I452" s="185"/>
      <c r="J452" s="202"/>
      <c r="K452" s="73">
        <f t="shared" ref="K452:K453" si="430">I452+J452</f>
        <v>0</v>
      </c>
      <c r="L452" s="74">
        <f t="shared" ref="L452:L453" si="431">I452*H452</f>
        <v>0</v>
      </c>
      <c r="M452" s="75">
        <f t="shared" ref="M452:M453" si="432">J452*H452</f>
        <v>0</v>
      </c>
      <c r="N452" s="76">
        <f t="shared" ref="N452:N453" si="433">L452+M452</f>
        <v>0</v>
      </c>
      <c r="O452" s="209"/>
    </row>
    <row r="453" spans="1:26" s="107" customFormat="1" ht="20.25" customHeight="1" x14ac:dyDescent="0.3">
      <c r="A453" s="5" t="s">
        <v>742</v>
      </c>
      <c r="B453" s="67" t="s">
        <v>129</v>
      </c>
      <c r="C453" s="134"/>
      <c r="D453" s="137" t="s">
        <v>678</v>
      </c>
      <c r="E453" s="89" t="s">
        <v>17</v>
      </c>
      <c r="F453" s="125" t="s">
        <v>19</v>
      </c>
      <c r="G453" s="126">
        <v>1</v>
      </c>
      <c r="H453" s="127">
        <v>16</v>
      </c>
      <c r="I453" s="185"/>
      <c r="J453" s="202"/>
      <c r="K453" s="73">
        <f t="shared" si="430"/>
        <v>0</v>
      </c>
      <c r="L453" s="74">
        <f t="shared" si="431"/>
        <v>0</v>
      </c>
      <c r="M453" s="75">
        <f t="shared" si="432"/>
        <v>0</v>
      </c>
      <c r="N453" s="76">
        <f t="shared" si="433"/>
        <v>0</v>
      </c>
      <c r="O453" s="209"/>
    </row>
    <row r="454" spans="1:26" s="56" customFormat="1" ht="31.5" customHeight="1" x14ac:dyDescent="0.3">
      <c r="A454" s="225" t="s">
        <v>459</v>
      </c>
      <c r="B454" s="116"/>
      <c r="C454" s="133" t="s">
        <v>122</v>
      </c>
      <c r="D454" s="45" t="s">
        <v>667</v>
      </c>
      <c r="E454" s="117"/>
      <c r="F454" s="117"/>
      <c r="G454" s="118"/>
      <c r="H454" s="116"/>
      <c r="I454" s="197"/>
      <c r="J454" s="198"/>
      <c r="K454" s="43"/>
      <c r="L454" s="119"/>
      <c r="M454" s="120"/>
      <c r="N454" s="55"/>
      <c r="O454" s="213"/>
      <c r="P454" s="121"/>
      <c r="Q454" s="121"/>
      <c r="R454" s="121"/>
      <c r="S454" s="121"/>
      <c r="T454" s="121"/>
      <c r="U454" s="121"/>
      <c r="V454" s="122"/>
      <c r="W454" s="122"/>
      <c r="X454" s="122"/>
      <c r="Y454" s="122"/>
      <c r="Z454" s="122"/>
    </row>
    <row r="455" spans="1:26" s="66" customFormat="1" ht="36" customHeight="1" x14ac:dyDescent="0.3">
      <c r="A455" s="219" t="s">
        <v>460</v>
      </c>
      <c r="B455" s="57" t="s">
        <v>128</v>
      </c>
      <c r="C455" s="123" t="s">
        <v>644</v>
      </c>
      <c r="D455" s="59" t="s">
        <v>649</v>
      </c>
      <c r="E455" s="60" t="s">
        <v>17</v>
      </c>
      <c r="F455" s="61" t="s">
        <v>18</v>
      </c>
      <c r="G455" s="62">
        <v>1</v>
      </c>
      <c r="H455" s="63">
        <v>25.07</v>
      </c>
      <c r="I455" s="180"/>
      <c r="J455" s="181"/>
      <c r="K455" s="57">
        <f>I455+J455</f>
        <v>0</v>
      </c>
      <c r="L455" s="64">
        <f>I455*H455</f>
        <v>0</v>
      </c>
      <c r="M455" s="60">
        <f>J455*H455</f>
        <v>0</v>
      </c>
      <c r="N455" s="65">
        <f>L455+M455</f>
        <v>0</v>
      </c>
      <c r="O455" s="207" t="s">
        <v>82</v>
      </c>
    </row>
    <row r="456" spans="1:26" s="77" customFormat="1" ht="30.75" customHeight="1" x14ac:dyDescent="0.3">
      <c r="A456" s="5" t="s">
        <v>461</v>
      </c>
      <c r="B456" s="67" t="s">
        <v>129</v>
      </c>
      <c r="C456" s="88"/>
      <c r="D456" s="69" t="s">
        <v>176</v>
      </c>
      <c r="E456" s="70" t="s">
        <v>17</v>
      </c>
      <c r="F456" s="71" t="s">
        <v>19</v>
      </c>
      <c r="G456" s="72">
        <v>65</v>
      </c>
      <c r="H456" s="71">
        <f>ROUND(H455*G456,0)</f>
        <v>1630</v>
      </c>
      <c r="I456" s="182"/>
      <c r="J456" s="183"/>
      <c r="K456" s="73">
        <f t="shared" ref="K456:K458" si="434">I456+J456</f>
        <v>0</v>
      </c>
      <c r="L456" s="74">
        <f t="shared" ref="L456:L458" si="435">I456*H456</f>
        <v>0</v>
      </c>
      <c r="M456" s="75">
        <f t="shared" ref="M456:M458" si="436">J456*H456</f>
        <v>0</v>
      </c>
      <c r="N456" s="76">
        <f t="shared" ref="N456:N458" si="437">L456+M456</f>
        <v>0</v>
      </c>
      <c r="O456" s="214"/>
    </row>
    <row r="457" spans="1:26" ht="17.25" customHeight="1" x14ac:dyDescent="0.3">
      <c r="A457" s="5" t="s">
        <v>462</v>
      </c>
      <c r="B457" s="67" t="s">
        <v>129</v>
      </c>
      <c r="C457" s="90"/>
      <c r="D457" s="78" t="s">
        <v>174</v>
      </c>
      <c r="E457" s="70" t="s">
        <v>17</v>
      </c>
      <c r="F457" s="91" t="s">
        <v>18</v>
      </c>
      <c r="G457" s="82">
        <v>0.22</v>
      </c>
      <c r="H457" s="71">
        <f>ROUNDUP(H455*G457,0)</f>
        <v>6</v>
      </c>
      <c r="I457" s="185"/>
      <c r="J457" s="186"/>
      <c r="K457" s="73">
        <f t="shared" si="434"/>
        <v>0</v>
      </c>
      <c r="L457" s="74">
        <f t="shared" si="435"/>
        <v>0</v>
      </c>
      <c r="M457" s="75">
        <f t="shared" si="436"/>
        <v>0</v>
      </c>
      <c r="N457" s="76">
        <f t="shared" si="437"/>
        <v>0</v>
      </c>
      <c r="O457" s="210"/>
    </row>
    <row r="458" spans="1:26" ht="17.25" customHeight="1" x14ac:dyDescent="0.3">
      <c r="A458" s="5" t="s">
        <v>463</v>
      </c>
      <c r="B458" s="67" t="s">
        <v>129</v>
      </c>
      <c r="C458" s="90"/>
      <c r="D458" s="78" t="s">
        <v>772</v>
      </c>
      <c r="E458" s="70" t="s">
        <v>17</v>
      </c>
      <c r="F458" s="91" t="s">
        <v>20</v>
      </c>
      <c r="G458" s="82">
        <v>1.03</v>
      </c>
      <c r="H458" s="80">
        <f>ROUND((H455/0.19/2.95)*0.15*5*G458,0)</f>
        <v>35</v>
      </c>
      <c r="I458" s="199"/>
      <c r="J458" s="186"/>
      <c r="K458" s="73">
        <f t="shared" si="434"/>
        <v>0</v>
      </c>
      <c r="L458" s="74">
        <f t="shared" si="435"/>
        <v>0</v>
      </c>
      <c r="M458" s="75">
        <f t="shared" si="436"/>
        <v>0</v>
      </c>
      <c r="N458" s="76">
        <f t="shared" si="437"/>
        <v>0</v>
      </c>
      <c r="O458" s="210"/>
    </row>
    <row r="459" spans="1:26" s="66" customFormat="1" ht="39.75" customHeight="1" x14ac:dyDescent="0.3">
      <c r="A459" s="219" t="s">
        <v>464</v>
      </c>
      <c r="B459" s="57" t="s">
        <v>128</v>
      </c>
      <c r="C459" s="58" t="s">
        <v>767</v>
      </c>
      <c r="D459" s="59" t="s">
        <v>673</v>
      </c>
      <c r="E459" s="60" t="s">
        <v>17</v>
      </c>
      <c r="F459" s="61" t="s">
        <v>18</v>
      </c>
      <c r="G459" s="62">
        <v>1</v>
      </c>
      <c r="H459" s="63">
        <v>43.18</v>
      </c>
      <c r="I459" s="180"/>
      <c r="J459" s="181"/>
      <c r="K459" s="57">
        <f>I459+J459</f>
        <v>0</v>
      </c>
      <c r="L459" s="64">
        <f>I459*H459</f>
        <v>0</v>
      </c>
      <c r="M459" s="60">
        <f>J459*H459</f>
        <v>0</v>
      </c>
      <c r="N459" s="65">
        <f>L459+M459</f>
        <v>0</v>
      </c>
      <c r="O459" s="207" t="s">
        <v>82</v>
      </c>
    </row>
    <row r="460" spans="1:26" s="107" customFormat="1" ht="29.25" customHeight="1" x14ac:dyDescent="0.3">
      <c r="A460" s="5" t="s">
        <v>465</v>
      </c>
      <c r="B460" s="67" t="s">
        <v>129</v>
      </c>
      <c r="C460" s="124"/>
      <c r="D460" s="69" t="s">
        <v>176</v>
      </c>
      <c r="E460" s="89" t="s">
        <v>17</v>
      </c>
      <c r="F460" s="125" t="s">
        <v>19</v>
      </c>
      <c r="G460" s="126">
        <v>65</v>
      </c>
      <c r="H460" s="71">
        <f>ROUND(H459*G460,0)</f>
        <v>2807</v>
      </c>
      <c r="I460" s="200"/>
      <c r="J460" s="201"/>
      <c r="K460" s="73">
        <f t="shared" ref="K460:K462" si="438">I460+J460</f>
        <v>0</v>
      </c>
      <c r="L460" s="74">
        <f t="shared" ref="L460:L462" si="439">I460*H460</f>
        <v>0</v>
      </c>
      <c r="M460" s="75">
        <f t="shared" ref="M460:M462" si="440">J460*H460</f>
        <v>0</v>
      </c>
      <c r="N460" s="76">
        <f t="shared" ref="N460:N462" si="441">L460+M460</f>
        <v>0</v>
      </c>
      <c r="O460" s="215"/>
    </row>
    <row r="461" spans="1:26" s="77" customFormat="1" ht="16.5" customHeight="1" x14ac:dyDescent="0.3">
      <c r="A461" s="5" t="s">
        <v>466</v>
      </c>
      <c r="B461" s="67" t="s">
        <v>129</v>
      </c>
      <c r="C461" s="88"/>
      <c r="D461" s="78" t="s">
        <v>174</v>
      </c>
      <c r="E461" s="89" t="s">
        <v>17</v>
      </c>
      <c r="F461" s="71" t="s">
        <v>18</v>
      </c>
      <c r="G461" s="72">
        <v>0.22</v>
      </c>
      <c r="H461" s="71">
        <f>ROUNDUP(H459*G461,0)</f>
        <v>10</v>
      </c>
      <c r="I461" s="182"/>
      <c r="J461" s="183"/>
      <c r="K461" s="73">
        <f t="shared" si="438"/>
        <v>0</v>
      </c>
      <c r="L461" s="74">
        <f t="shared" si="439"/>
        <v>0</v>
      </c>
      <c r="M461" s="75">
        <f t="shared" si="440"/>
        <v>0</v>
      </c>
      <c r="N461" s="76">
        <f t="shared" si="441"/>
        <v>0</v>
      </c>
      <c r="O461" s="214"/>
    </row>
    <row r="462" spans="1:26" s="77" customFormat="1" ht="16.5" customHeight="1" x14ac:dyDescent="0.3">
      <c r="A462" s="5" t="s">
        <v>467</v>
      </c>
      <c r="B462" s="67" t="s">
        <v>129</v>
      </c>
      <c r="C462" s="88"/>
      <c r="D462" s="78" t="s">
        <v>772</v>
      </c>
      <c r="E462" s="89" t="s">
        <v>17</v>
      </c>
      <c r="F462" s="91" t="s">
        <v>20</v>
      </c>
      <c r="G462" s="82">
        <v>1.03</v>
      </c>
      <c r="H462" s="80">
        <f>ROUND((H459/0.19/2.95)*0.15*5*G462,0)</f>
        <v>60</v>
      </c>
      <c r="I462" s="184"/>
      <c r="J462" s="183"/>
      <c r="K462" s="73">
        <f t="shared" si="438"/>
        <v>0</v>
      </c>
      <c r="L462" s="74">
        <f t="shared" si="439"/>
        <v>0</v>
      </c>
      <c r="M462" s="75">
        <f t="shared" si="440"/>
        <v>0</v>
      </c>
      <c r="N462" s="76">
        <f t="shared" si="441"/>
        <v>0</v>
      </c>
      <c r="O462" s="214"/>
    </row>
    <row r="463" spans="1:26" s="66" customFormat="1" ht="39.75" customHeight="1" x14ac:dyDescent="0.3">
      <c r="A463" s="219" t="s">
        <v>468</v>
      </c>
      <c r="B463" s="57" t="s">
        <v>128</v>
      </c>
      <c r="C463" s="253" t="s">
        <v>770</v>
      </c>
      <c r="D463" s="84" t="s">
        <v>646</v>
      </c>
      <c r="E463" s="60" t="s">
        <v>17</v>
      </c>
      <c r="F463" s="61" t="s">
        <v>20</v>
      </c>
      <c r="G463" s="62">
        <v>1</v>
      </c>
      <c r="H463" s="63">
        <f>16.71/0.08*0.3</f>
        <v>62.66</v>
      </c>
      <c r="I463" s="180"/>
      <c r="J463" s="181"/>
      <c r="K463" s="57">
        <f>I463+J463</f>
        <v>0</v>
      </c>
      <c r="L463" s="64">
        <f>I463*H463</f>
        <v>0</v>
      </c>
      <c r="M463" s="60">
        <f>J463*H463</f>
        <v>0</v>
      </c>
      <c r="N463" s="65">
        <f>L463+M463</f>
        <v>0</v>
      </c>
      <c r="O463" s="207" t="s">
        <v>82</v>
      </c>
    </row>
    <row r="464" spans="1:26" s="128" customFormat="1" ht="30.75" customHeight="1" x14ac:dyDescent="0.3">
      <c r="A464" s="5" t="s">
        <v>469</v>
      </c>
      <c r="B464" s="67" t="s">
        <v>129</v>
      </c>
      <c r="C464" s="124"/>
      <c r="D464" s="69" t="s">
        <v>184</v>
      </c>
      <c r="E464" s="89" t="s">
        <v>17</v>
      </c>
      <c r="F464" s="125" t="s">
        <v>19</v>
      </c>
      <c r="G464" s="127">
        <v>13</v>
      </c>
      <c r="H464" s="71">
        <f>ROUNDUP(H463*G464,0)</f>
        <v>815</v>
      </c>
      <c r="I464" s="185"/>
      <c r="J464" s="202"/>
      <c r="K464" s="73">
        <f t="shared" ref="K464:K466" si="442">I464+J464</f>
        <v>0</v>
      </c>
      <c r="L464" s="74">
        <f t="shared" ref="L464:L466" si="443">I464*H464</f>
        <v>0</v>
      </c>
      <c r="M464" s="75">
        <f t="shared" ref="M464:M466" si="444">J464*H464</f>
        <v>0</v>
      </c>
      <c r="N464" s="76">
        <f t="shared" ref="N464:N466" si="445">L464+M464</f>
        <v>0</v>
      </c>
      <c r="O464" s="210"/>
    </row>
    <row r="465" spans="1:26" s="131" customFormat="1" ht="16.5" customHeight="1" x14ac:dyDescent="0.3">
      <c r="A465" s="5" t="s">
        <v>470</v>
      </c>
      <c r="B465" s="67" t="s">
        <v>129</v>
      </c>
      <c r="C465" s="129"/>
      <c r="D465" s="78" t="s">
        <v>174</v>
      </c>
      <c r="E465" s="89" t="s">
        <v>17</v>
      </c>
      <c r="F465" s="71" t="s">
        <v>18</v>
      </c>
      <c r="G465" s="130">
        <v>0.02</v>
      </c>
      <c r="H465" s="71">
        <f>ROUNDUP(H463*G465,0)</f>
        <v>2</v>
      </c>
      <c r="I465" s="185"/>
      <c r="J465" s="202"/>
      <c r="K465" s="73">
        <f t="shared" si="442"/>
        <v>0</v>
      </c>
      <c r="L465" s="74">
        <f t="shared" si="443"/>
        <v>0</v>
      </c>
      <c r="M465" s="75">
        <f t="shared" si="444"/>
        <v>0</v>
      </c>
      <c r="N465" s="76">
        <f t="shared" si="445"/>
        <v>0</v>
      </c>
      <c r="O465" s="208"/>
    </row>
    <row r="466" spans="1:26" s="128" customFormat="1" ht="16.5" customHeight="1" x14ac:dyDescent="0.3">
      <c r="A466" s="5" t="s">
        <v>471</v>
      </c>
      <c r="B466" s="67" t="s">
        <v>129</v>
      </c>
      <c r="C466" s="96"/>
      <c r="D466" s="78" t="s">
        <v>772</v>
      </c>
      <c r="E466" s="89" t="s">
        <v>17</v>
      </c>
      <c r="F466" s="91" t="s">
        <v>20</v>
      </c>
      <c r="G466" s="70">
        <v>1.03</v>
      </c>
      <c r="H466" s="80">
        <f>ROUND((H463/2.95)*0.05*5*G466,0)</f>
        <v>5</v>
      </c>
      <c r="I466" s="185"/>
      <c r="J466" s="202"/>
      <c r="K466" s="73">
        <f t="shared" si="442"/>
        <v>0</v>
      </c>
      <c r="L466" s="74">
        <f t="shared" si="443"/>
        <v>0</v>
      </c>
      <c r="M466" s="75">
        <f t="shared" si="444"/>
        <v>0</v>
      </c>
      <c r="N466" s="76">
        <f t="shared" si="445"/>
        <v>0</v>
      </c>
      <c r="O466" s="210"/>
    </row>
    <row r="467" spans="1:26" s="128" customFormat="1" ht="31.8" customHeight="1" x14ac:dyDescent="0.3">
      <c r="A467" s="220" t="s">
        <v>472</v>
      </c>
      <c r="B467" s="57" t="s">
        <v>128</v>
      </c>
      <c r="C467" s="253" t="s">
        <v>770</v>
      </c>
      <c r="D467" s="84" t="s">
        <v>681</v>
      </c>
      <c r="E467" s="60" t="s">
        <v>17</v>
      </c>
      <c r="F467" s="61" t="s">
        <v>20</v>
      </c>
      <c r="G467" s="62">
        <v>1</v>
      </c>
      <c r="H467" s="63">
        <f>(16.71/0.08-H463)/2.95*0.19</f>
        <v>9.42</v>
      </c>
      <c r="I467" s="180"/>
      <c r="J467" s="181"/>
      <c r="K467" s="57">
        <f>I467+J467</f>
        <v>0</v>
      </c>
      <c r="L467" s="64">
        <f>I467*H467</f>
        <v>0</v>
      </c>
      <c r="M467" s="60">
        <f>J467*H467</f>
        <v>0</v>
      </c>
      <c r="N467" s="65">
        <f>L467+M467</f>
        <v>0</v>
      </c>
      <c r="O467" s="207" t="s">
        <v>82</v>
      </c>
    </row>
    <row r="468" spans="1:26" s="128" customFormat="1" ht="16.5" customHeight="1" x14ac:dyDescent="0.3">
      <c r="A468" s="221" t="s">
        <v>473</v>
      </c>
      <c r="B468" s="67" t="s">
        <v>129</v>
      </c>
      <c r="C468" s="124"/>
      <c r="D468" s="69" t="s">
        <v>184</v>
      </c>
      <c r="E468" s="89" t="s">
        <v>17</v>
      </c>
      <c r="F468" s="125" t="s">
        <v>19</v>
      </c>
      <c r="G468" s="127">
        <v>13</v>
      </c>
      <c r="H468" s="71">
        <f>ROUNDUP(H467*G468,0)</f>
        <v>123</v>
      </c>
      <c r="I468" s="185"/>
      <c r="J468" s="202"/>
      <c r="K468" s="73">
        <f t="shared" ref="K468:K469" si="446">I468+J468</f>
        <v>0</v>
      </c>
      <c r="L468" s="74">
        <f t="shared" ref="L468:L469" si="447">I468*H468</f>
        <v>0</v>
      </c>
      <c r="M468" s="75">
        <f t="shared" ref="M468:M469" si="448">J468*H468</f>
        <v>0</v>
      </c>
      <c r="N468" s="76">
        <f t="shared" ref="N468:N469" si="449">L468+M468</f>
        <v>0</v>
      </c>
      <c r="O468" s="218"/>
    </row>
    <row r="469" spans="1:26" s="128" customFormat="1" ht="16.5" customHeight="1" x14ac:dyDescent="0.3">
      <c r="A469" s="221" t="s">
        <v>474</v>
      </c>
      <c r="B469" s="67" t="s">
        <v>129</v>
      </c>
      <c r="C469" s="129"/>
      <c r="D469" s="78" t="s">
        <v>174</v>
      </c>
      <c r="E469" s="89" t="s">
        <v>17</v>
      </c>
      <c r="F469" s="71" t="s">
        <v>18</v>
      </c>
      <c r="G469" s="130">
        <v>0.02</v>
      </c>
      <c r="H469" s="71">
        <f>ROUNDUP(H467*G469,0)</f>
        <v>1</v>
      </c>
      <c r="I469" s="185"/>
      <c r="J469" s="202"/>
      <c r="K469" s="73">
        <f t="shared" si="446"/>
        <v>0</v>
      </c>
      <c r="L469" s="74">
        <f t="shared" si="447"/>
        <v>0</v>
      </c>
      <c r="M469" s="75">
        <f t="shared" si="448"/>
        <v>0</v>
      </c>
      <c r="N469" s="76">
        <f t="shared" si="449"/>
        <v>0</v>
      </c>
      <c r="O469" s="218"/>
    </row>
    <row r="470" spans="1:26" s="66" customFormat="1" ht="39.75" customHeight="1" x14ac:dyDescent="0.3">
      <c r="A470" s="219" t="s">
        <v>475</v>
      </c>
      <c r="B470" s="57" t="s">
        <v>128</v>
      </c>
      <c r="C470" s="58" t="s">
        <v>769</v>
      </c>
      <c r="D470" s="59" t="s">
        <v>210</v>
      </c>
      <c r="E470" s="60" t="s">
        <v>17</v>
      </c>
      <c r="F470" s="61" t="s">
        <v>20</v>
      </c>
      <c r="G470" s="62">
        <v>1</v>
      </c>
      <c r="H470" s="92">
        <f>9.23/0.12</f>
        <v>76.92</v>
      </c>
      <c r="I470" s="189"/>
      <c r="J470" s="190"/>
      <c r="K470" s="57">
        <f>I470+J470</f>
        <v>0</v>
      </c>
      <c r="L470" s="64">
        <f>I470*H470</f>
        <v>0</v>
      </c>
      <c r="M470" s="60">
        <f>J470*H470</f>
        <v>0</v>
      </c>
      <c r="N470" s="65">
        <f>L470+M470</f>
        <v>0</v>
      </c>
      <c r="O470" s="207" t="s">
        <v>82</v>
      </c>
    </row>
    <row r="471" spans="1:26" s="77" customFormat="1" ht="18.75" customHeight="1" x14ac:dyDescent="0.3">
      <c r="A471" s="5" t="s">
        <v>476</v>
      </c>
      <c r="B471" s="67" t="s">
        <v>129</v>
      </c>
      <c r="C471" s="88"/>
      <c r="D471" s="78" t="s">
        <v>211</v>
      </c>
      <c r="E471" s="89" t="s">
        <v>17</v>
      </c>
      <c r="F471" s="71" t="s">
        <v>19</v>
      </c>
      <c r="G471" s="93">
        <v>51</v>
      </c>
      <c r="H471" s="94">
        <f>ROUND(H470*G471,0)</f>
        <v>3923</v>
      </c>
      <c r="I471" s="185"/>
      <c r="J471" s="186"/>
      <c r="K471" s="73">
        <f t="shared" ref="K471:K473" si="450">I471+J471</f>
        <v>0</v>
      </c>
      <c r="L471" s="74">
        <f t="shared" ref="L471:L473" si="451">I471*H471</f>
        <v>0</v>
      </c>
      <c r="M471" s="75">
        <f t="shared" ref="M471:M473" si="452">J471*H471</f>
        <v>0</v>
      </c>
      <c r="N471" s="76">
        <f t="shared" ref="N471:N473" si="453">L471+M471</f>
        <v>0</v>
      </c>
      <c r="O471" s="208"/>
    </row>
    <row r="472" spans="1:26" s="95" customFormat="1" ht="18.75" customHeight="1" x14ac:dyDescent="0.3">
      <c r="A472" s="5" t="s">
        <v>477</v>
      </c>
      <c r="B472" s="67" t="s">
        <v>129</v>
      </c>
      <c r="C472" s="90"/>
      <c r="D472" s="78" t="s">
        <v>26</v>
      </c>
      <c r="E472" s="89" t="s">
        <v>17</v>
      </c>
      <c r="F472" s="91" t="s">
        <v>18</v>
      </c>
      <c r="G472" s="82">
        <v>0.02</v>
      </c>
      <c r="H472" s="71">
        <f>ROUNDUP(H470*G472,0)</f>
        <v>2</v>
      </c>
      <c r="I472" s="185"/>
      <c r="J472" s="186"/>
      <c r="K472" s="73">
        <f t="shared" si="450"/>
        <v>0</v>
      </c>
      <c r="L472" s="74">
        <f t="shared" si="451"/>
        <v>0</v>
      </c>
      <c r="M472" s="75">
        <f t="shared" si="452"/>
        <v>0</v>
      </c>
      <c r="N472" s="76">
        <f t="shared" si="453"/>
        <v>0</v>
      </c>
      <c r="O472" s="210"/>
    </row>
    <row r="473" spans="1:26" s="95" customFormat="1" ht="18.75" customHeight="1" x14ac:dyDescent="0.3">
      <c r="A473" s="5" t="s">
        <v>743</v>
      </c>
      <c r="B473" s="67" t="s">
        <v>129</v>
      </c>
      <c r="C473" s="96"/>
      <c r="D473" s="78" t="s">
        <v>772</v>
      </c>
      <c r="E473" s="89" t="s">
        <v>17</v>
      </c>
      <c r="F473" s="91" t="s">
        <v>20</v>
      </c>
      <c r="G473" s="82">
        <v>1.03</v>
      </c>
      <c r="H473" s="80">
        <f>ROUND((H470/2.95)*0.1*12*G473,0)</f>
        <v>32</v>
      </c>
      <c r="I473" s="185"/>
      <c r="J473" s="186"/>
      <c r="K473" s="73">
        <f t="shared" si="450"/>
        <v>0</v>
      </c>
      <c r="L473" s="74">
        <f t="shared" si="451"/>
        <v>0</v>
      </c>
      <c r="M473" s="75">
        <f t="shared" si="452"/>
        <v>0</v>
      </c>
      <c r="N473" s="76">
        <f t="shared" si="453"/>
        <v>0</v>
      </c>
      <c r="O473" s="209"/>
    </row>
    <row r="474" spans="1:26" s="101" customFormat="1" ht="39.75" customHeight="1" x14ac:dyDescent="0.3">
      <c r="A474" s="219" t="s">
        <v>744</v>
      </c>
      <c r="B474" s="57" t="s">
        <v>128</v>
      </c>
      <c r="C474" s="253" t="s">
        <v>771</v>
      </c>
      <c r="D474" s="59" t="s">
        <v>676</v>
      </c>
      <c r="E474" s="97" t="s">
        <v>17</v>
      </c>
      <c r="F474" s="98" t="s">
        <v>19</v>
      </c>
      <c r="G474" s="62">
        <v>1</v>
      </c>
      <c r="H474" s="63">
        <v>50</v>
      </c>
      <c r="I474" s="203"/>
      <c r="J474" s="204"/>
      <c r="K474" s="57">
        <f>I474+J474</f>
        <v>0</v>
      </c>
      <c r="L474" s="64">
        <f>I474*H474</f>
        <v>0</v>
      </c>
      <c r="M474" s="60">
        <f>J474*H474</f>
        <v>0</v>
      </c>
      <c r="N474" s="65">
        <f>L474+M474</f>
        <v>0</v>
      </c>
      <c r="O474" s="207" t="s">
        <v>82</v>
      </c>
    </row>
    <row r="475" spans="1:26" s="107" customFormat="1" ht="20.25" customHeight="1" x14ac:dyDescent="0.3">
      <c r="A475" s="5" t="s">
        <v>745</v>
      </c>
      <c r="B475" s="67" t="s">
        <v>129</v>
      </c>
      <c r="C475" s="134"/>
      <c r="D475" s="136" t="s">
        <v>677</v>
      </c>
      <c r="E475" s="89" t="s">
        <v>17</v>
      </c>
      <c r="F475" s="125" t="s">
        <v>19</v>
      </c>
      <c r="G475" s="126">
        <v>1</v>
      </c>
      <c r="H475" s="127">
        <v>34</v>
      </c>
      <c r="I475" s="185"/>
      <c r="J475" s="202"/>
      <c r="K475" s="73">
        <f t="shared" ref="K475:K476" si="454">I475+J475</f>
        <v>0</v>
      </c>
      <c r="L475" s="74">
        <f t="shared" ref="L475:L476" si="455">I475*H475</f>
        <v>0</v>
      </c>
      <c r="M475" s="75">
        <f t="shared" ref="M475:M476" si="456">J475*H475</f>
        <v>0</v>
      </c>
      <c r="N475" s="76">
        <f t="shared" ref="N475:N476" si="457">L475+M475</f>
        <v>0</v>
      </c>
      <c r="O475" s="209"/>
    </row>
    <row r="476" spans="1:26" s="107" customFormat="1" ht="20.25" customHeight="1" x14ac:dyDescent="0.3">
      <c r="A476" s="5" t="s">
        <v>746</v>
      </c>
      <c r="B476" s="67" t="s">
        <v>129</v>
      </c>
      <c r="C476" s="134"/>
      <c r="D476" s="137" t="s">
        <v>678</v>
      </c>
      <c r="E476" s="89" t="s">
        <v>17</v>
      </c>
      <c r="F476" s="125" t="s">
        <v>19</v>
      </c>
      <c r="G476" s="126">
        <v>1</v>
      </c>
      <c r="H476" s="127">
        <v>16</v>
      </c>
      <c r="I476" s="185"/>
      <c r="J476" s="202"/>
      <c r="K476" s="73">
        <f t="shared" si="454"/>
        <v>0</v>
      </c>
      <c r="L476" s="74">
        <f t="shared" si="455"/>
        <v>0</v>
      </c>
      <c r="M476" s="75">
        <f t="shared" si="456"/>
        <v>0</v>
      </c>
      <c r="N476" s="76">
        <f t="shared" si="457"/>
        <v>0</v>
      </c>
      <c r="O476" s="209"/>
    </row>
    <row r="477" spans="1:26" s="56" customFormat="1" ht="31.5" customHeight="1" x14ac:dyDescent="0.3">
      <c r="A477" s="225" t="s">
        <v>478</v>
      </c>
      <c r="B477" s="116"/>
      <c r="C477" s="133" t="s">
        <v>122</v>
      </c>
      <c r="D477" s="45" t="s">
        <v>668</v>
      </c>
      <c r="E477" s="117"/>
      <c r="F477" s="117"/>
      <c r="G477" s="118"/>
      <c r="H477" s="116"/>
      <c r="I477" s="197"/>
      <c r="J477" s="198"/>
      <c r="K477" s="43"/>
      <c r="L477" s="119"/>
      <c r="M477" s="120"/>
      <c r="N477" s="55"/>
      <c r="O477" s="213"/>
      <c r="P477" s="121"/>
      <c r="Q477" s="121"/>
      <c r="R477" s="121"/>
      <c r="S477" s="121"/>
      <c r="T477" s="121"/>
      <c r="U477" s="121"/>
      <c r="V477" s="122"/>
      <c r="W477" s="122"/>
      <c r="X477" s="122"/>
      <c r="Y477" s="122"/>
      <c r="Z477" s="122"/>
    </row>
    <row r="478" spans="1:26" s="66" customFormat="1" ht="36.75" customHeight="1" x14ac:dyDescent="0.3">
      <c r="A478" s="219" t="s">
        <v>479</v>
      </c>
      <c r="B478" s="57" t="s">
        <v>128</v>
      </c>
      <c r="C478" s="123" t="s">
        <v>644</v>
      </c>
      <c r="D478" s="59" t="s">
        <v>649</v>
      </c>
      <c r="E478" s="60" t="s">
        <v>17</v>
      </c>
      <c r="F478" s="61" t="s">
        <v>18</v>
      </c>
      <c r="G478" s="62">
        <v>1</v>
      </c>
      <c r="H478" s="63">
        <v>25.07</v>
      </c>
      <c r="I478" s="180"/>
      <c r="J478" s="181"/>
      <c r="K478" s="57">
        <f>I478+J478</f>
        <v>0</v>
      </c>
      <c r="L478" s="64">
        <f>I478*H478</f>
        <v>0</v>
      </c>
      <c r="M478" s="60">
        <f>J478*H478</f>
        <v>0</v>
      </c>
      <c r="N478" s="65">
        <f>L478+M478</f>
        <v>0</v>
      </c>
      <c r="O478" s="207" t="s">
        <v>82</v>
      </c>
    </row>
    <row r="479" spans="1:26" s="77" customFormat="1" ht="30.75" customHeight="1" x14ac:dyDescent="0.3">
      <c r="A479" s="5" t="s">
        <v>480</v>
      </c>
      <c r="B479" s="67" t="s">
        <v>129</v>
      </c>
      <c r="C479" s="88"/>
      <c r="D479" s="69" t="s">
        <v>176</v>
      </c>
      <c r="E479" s="70" t="s">
        <v>17</v>
      </c>
      <c r="F479" s="71" t="s">
        <v>19</v>
      </c>
      <c r="G479" s="72">
        <v>65</v>
      </c>
      <c r="H479" s="71">
        <f>ROUND(H478*G479,0)</f>
        <v>1630</v>
      </c>
      <c r="I479" s="182"/>
      <c r="J479" s="183"/>
      <c r="K479" s="73">
        <f t="shared" ref="K479:K481" si="458">I479+J479</f>
        <v>0</v>
      </c>
      <c r="L479" s="74">
        <f t="shared" ref="L479:L481" si="459">I479*H479</f>
        <v>0</v>
      </c>
      <c r="M479" s="75">
        <f t="shared" ref="M479:M481" si="460">J479*H479</f>
        <v>0</v>
      </c>
      <c r="N479" s="76">
        <f t="shared" ref="N479:N481" si="461">L479+M479</f>
        <v>0</v>
      </c>
      <c r="O479" s="214"/>
    </row>
    <row r="480" spans="1:26" ht="17.25" customHeight="1" x14ac:dyDescent="0.3">
      <c r="A480" s="5" t="s">
        <v>481</v>
      </c>
      <c r="B480" s="67" t="s">
        <v>129</v>
      </c>
      <c r="C480" s="90"/>
      <c r="D480" s="78" t="s">
        <v>174</v>
      </c>
      <c r="E480" s="70" t="s">
        <v>17</v>
      </c>
      <c r="F480" s="91" t="s">
        <v>18</v>
      </c>
      <c r="G480" s="82">
        <v>0.22</v>
      </c>
      <c r="H480" s="71">
        <f>ROUNDUP(H478*G480,0)</f>
        <v>6</v>
      </c>
      <c r="I480" s="185"/>
      <c r="J480" s="186"/>
      <c r="K480" s="73">
        <f t="shared" si="458"/>
        <v>0</v>
      </c>
      <c r="L480" s="74">
        <f t="shared" si="459"/>
        <v>0</v>
      </c>
      <c r="M480" s="75">
        <f t="shared" si="460"/>
        <v>0</v>
      </c>
      <c r="N480" s="76">
        <f t="shared" si="461"/>
        <v>0</v>
      </c>
      <c r="O480" s="210"/>
    </row>
    <row r="481" spans="1:15" ht="17.25" customHeight="1" x14ac:dyDescent="0.3">
      <c r="A481" s="5" t="s">
        <v>482</v>
      </c>
      <c r="B481" s="67" t="s">
        <v>129</v>
      </c>
      <c r="C481" s="90"/>
      <c r="D481" s="78" t="s">
        <v>772</v>
      </c>
      <c r="E481" s="70" t="s">
        <v>17</v>
      </c>
      <c r="F481" s="91" t="s">
        <v>20</v>
      </c>
      <c r="G481" s="82">
        <v>1.03</v>
      </c>
      <c r="H481" s="80">
        <f>ROUND((H478/0.19/2.95)*0.15*5*G481,0)</f>
        <v>35</v>
      </c>
      <c r="I481" s="199"/>
      <c r="J481" s="186"/>
      <c r="K481" s="73">
        <f t="shared" si="458"/>
        <v>0</v>
      </c>
      <c r="L481" s="74">
        <f t="shared" si="459"/>
        <v>0</v>
      </c>
      <c r="M481" s="75">
        <f t="shared" si="460"/>
        <v>0</v>
      </c>
      <c r="N481" s="76">
        <f t="shared" si="461"/>
        <v>0</v>
      </c>
      <c r="O481" s="210"/>
    </row>
    <row r="482" spans="1:15" s="66" customFormat="1" ht="36.75" customHeight="1" x14ac:dyDescent="0.3">
      <c r="A482" s="219" t="s">
        <v>483</v>
      </c>
      <c r="B482" s="57" t="s">
        <v>128</v>
      </c>
      <c r="C482" s="58" t="s">
        <v>767</v>
      </c>
      <c r="D482" s="59" t="s">
        <v>673</v>
      </c>
      <c r="E482" s="60" t="s">
        <v>17</v>
      </c>
      <c r="F482" s="61" t="s">
        <v>18</v>
      </c>
      <c r="G482" s="62">
        <v>1</v>
      </c>
      <c r="H482" s="63">
        <v>43.18</v>
      </c>
      <c r="I482" s="180"/>
      <c r="J482" s="181"/>
      <c r="K482" s="57">
        <f>I482+J482</f>
        <v>0</v>
      </c>
      <c r="L482" s="64">
        <f>I482*H482</f>
        <v>0</v>
      </c>
      <c r="M482" s="60">
        <f>J482*H482</f>
        <v>0</v>
      </c>
      <c r="N482" s="65">
        <f>L482+M482</f>
        <v>0</v>
      </c>
      <c r="O482" s="207" t="s">
        <v>82</v>
      </c>
    </row>
    <row r="483" spans="1:15" s="107" customFormat="1" ht="29.25" customHeight="1" x14ac:dyDescent="0.3">
      <c r="A483" s="5" t="s">
        <v>484</v>
      </c>
      <c r="B483" s="67" t="s">
        <v>129</v>
      </c>
      <c r="C483" s="124"/>
      <c r="D483" s="69" t="s">
        <v>176</v>
      </c>
      <c r="E483" s="89" t="s">
        <v>17</v>
      </c>
      <c r="F483" s="125" t="s">
        <v>19</v>
      </c>
      <c r="G483" s="126">
        <v>65</v>
      </c>
      <c r="H483" s="71">
        <f>ROUND(H482*G483,0)</f>
        <v>2807</v>
      </c>
      <c r="I483" s="200"/>
      <c r="J483" s="201"/>
      <c r="K483" s="73">
        <f t="shared" ref="K483:K485" si="462">I483+J483</f>
        <v>0</v>
      </c>
      <c r="L483" s="74">
        <f t="shared" ref="L483:L485" si="463">I483*H483</f>
        <v>0</v>
      </c>
      <c r="M483" s="75">
        <f t="shared" ref="M483:M485" si="464">J483*H483</f>
        <v>0</v>
      </c>
      <c r="N483" s="76">
        <f t="shared" ref="N483:N485" si="465">L483+M483</f>
        <v>0</v>
      </c>
      <c r="O483" s="215"/>
    </row>
    <row r="484" spans="1:15" s="77" customFormat="1" ht="16.5" customHeight="1" x14ac:dyDescent="0.3">
      <c r="A484" s="5" t="s">
        <v>485</v>
      </c>
      <c r="B484" s="67" t="s">
        <v>129</v>
      </c>
      <c r="C484" s="88"/>
      <c r="D484" s="78" t="s">
        <v>174</v>
      </c>
      <c r="E484" s="89" t="s">
        <v>17</v>
      </c>
      <c r="F484" s="71" t="s">
        <v>18</v>
      </c>
      <c r="G484" s="72">
        <v>0.22</v>
      </c>
      <c r="H484" s="71">
        <f>ROUNDUP(H482*G484,0)</f>
        <v>10</v>
      </c>
      <c r="I484" s="182"/>
      <c r="J484" s="183"/>
      <c r="K484" s="73">
        <f t="shared" si="462"/>
        <v>0</v>
      </c>
      <c r="L484" s="74">
        <f t="shared" si="463"/>
        <v>0</v>
      </c>
      <c r="M484" s="75">
        <f t="shared" si="464"/>
        <v>0</v>
      </c>
      <c r="N484" s="76">
        <f t="shared" si="465"/>
        <v>0</v>
      </c>
      <c r="O484" s="214"/>
    </row>
    <row r="485" spans="1:15" s="77" customFormat="1" ht="16.5" customHeight="1" x14ac:dyDescent="0.3">
      <c r="A485" s="5" t="s">
        <v>486</v>
      </c>
      <c r="B485" s="67" t="s">
        <v>129</v>
      </c>
      <c r="C485" s="88"/>
      <c r="D485" s="78" t="s">
        <v>772</v>
      </c>
      <c r="E485" s="89" t="s">
        <v>17</v>
      </c>
      <c r="F485" s="91" t="s">
        <v>20</v>
      </c>
      <c r="G485" s="82">
        <v>1.03</v>
      </c>
      <c r="H485" s="80">
        <f>ROUND((H482/0.19/2.95)*0.15*5*G485,0)</f>
        <v>60</v>
      </c>
      <c r="I485" s="184"/>
      <c r="J485" s="183"/>
      <c r="K485" s="73">
        <f t="shared" si="462"/>
        <v>0</v>
      </c>
      <c r="L485" s="74">
        <f t="shared" si="463"/>
        <v>0</v>
      </c>
      <c r="M485" s="75">
        <f t="shared" si="464"/>
        <v>0</v>
      </c>
      <c r="N485" s="76">
        <f t="shared" si="465"/>
        <v>0</v>
      </c>
      <c r="O485" s="214"/>
    </row>
    <row r="486" spans="1:15" s="66" customFormat="1" ht="39" customHeight="1" x14ac:dyDescent="0.3">
      <c r="A486" s="219" t="s">
        <v>487</v>
      </c>
      <c r="B486" s="57" t="s">
        <v>128</v>
      </c>
      <c r="C486" s="253" t="s">
        <v>770</v>
      </c>
      <c r="D486" s="84" t="s">
        <v>646</v>
      </c>
      <c r="E486" s="60" t="s">
        <v>17</v>
      </c>
      <c r="F486" s="61" t="s">
        <v>20</v>
      </c>
      <c r="G486" s="62">
        <v>1</v>
      </c>
      <c r="H486" s="63">
        <f>16.71/0.08*0.3</f>
        <v>62.66</v>
      </c>
      <c r="I486" s="180"/>
      <c r="J486" s="181"/>
      <c r="K486" s="57">
        <f>I486+J486</f>
        <v>0</v>
      </c>
      <c r="L486" s="64">
        <f>I486*H486</f>
        <v>0</v>
      </c>
      <c r="M486" s="60">
        <f>J486*H486</f>
        <v>0</v>
      </c>
      <c r="N486" s="65">
        <f>L486+M486</f>
        <v>0</v>
      </c>
      <c r="O486" s="207" t="s">
        <v>82</v>
      </c>
    </row>
    <row r="487" spans="1:15" s="128" customFormat="1" ht="30.75" customHeight="1" x14ac:dyDescent="0.3">
      <c r="A487" s="5" t="s">
        <v>488</v>
      </c>
      <c r="B487" s="67" t="s">
        <v>129</v>
      </c>
      <c r="C487" s="124"/>
      <c r="D487" s="69" t="s">
        <v>184</v>
      </c>
      <c r="E487" s="89" t="s">
        <v>17</v>
      </c>
      <c r="F487" s="125" t="s">
        <v>19</v>
      </c>
      <c r="G487" s="127">
        <v>13</v>
      </c>
      <c r="H487" s="71">
        <f>ROUNDUP(H486*G487,0)</f>
        <v>815</v>
      </c>
      <c r="I487" s="185"/>
      <c r="J487" s="202"/>
      <c r="K487" s="73">
        <f t="shared" ref="K487:K489" si="466">I487+J487</f>
        <v>0</v>
      </c>
      <c r="L487" s="74">
        <f t="shared" ref="L487:L489" si="467">I487*H487</f>
        <v>0</v>
      </c>
      <c r="M487" s="75">
        <f t="shared" ref="M487:M489" si="468">J487*H487</f>
        <v>0</v>
      </c>
      <c r="N487" s="76">
        <f t="shared" ref="N487:N489" si="469">L487+M487</f>
        <v>0</v>
      </c>
      <c r="O487" s="210"/>
    </row>
    <row r="488" spans="1:15" s="131" customFormat="1" ht="16.5" customHeight="1" x14ac:dyDescent="0.3">
      <c r="A488" s="5" t="s">
        <v>489</v>
      </c>
      <c r="B488" s="67" t="s">
        <v>129</v>
      </c>
      <c r="C488" s="129"/>
      <c r="D488" s="78" t="s">
        <v>174</v>
      </c>
      <c r="E488" s="89" t="s">
        <v>17</v>
      </c>
      <c r="F488" s="71" t="s">
        <v>18</v>
      </c>
      <c r="G488" s="130">
        <v>0.02</v>
      </c>
      <c r="H488" s="71">
        <f>ROUNDUP(H486*G488,0)</f>
        <v>2</v>
      </c>
      <c r="I488" s="185"/>
      <c r="J488" s="202"/>
      <c r="K488" s="73">
        <f t="shared" si="466"/>
        <v>0</v>
      </c>
      <c r="L488" s="74">
        <f t="shared" si="467"/>
        <v>0</v>
      </c>
      <c r="M488" s="75">
        <f t="shared" si="468"/>
        <v>0</v>
      </c>
      <c r="N488" s="76">
        <f t="shared" si="469"/>
        <v>0</v>
      </c>
      <c r="O488" s="208"/>
    </row>
    <row r="489" spans="1:15" s="128" customFormat="1" ht="16.5" customHeight="1" x14ac:dyDescent="0.3">
      <c r="A489" s="5" t="s">
        <v>490</v>
      </c>
      <c r="B489" s="67" t="s">
        <v>129</v>
      </c>
      <c r="C489" s="96"/>
      <c r="D489" s="78" t="s">
        <v>772</v>
      </c>
      <c r="E489" s="89" t="s">
        <v>17</v>
      </c>
      <c r="F489" s="91" t="s">
        <v>20</v>
      </c>
      <c r="G489" s="70">
        <v>1.03</v>
      </c>
      <c r="H489" s="80">
        <f>ROUND((H486/2.95)*0.05*5*G489,0)</f>
        <v>5</v>
      </c>
      <c r="I489" s="185"/>
      <c r="J489" s="202"/>
      <c r="K489" s="73">
        <f t="shared" si="466"/>
        <v>0</v>
      </c>
      <c r="L489" s="74">
        <f t="shared" si="467"/>
        <v>0</v>
      </c>
      <c r="M489" s="75">
        <f t="shared" si="468"/>
        <v>0</v>
      </c>
      <c r="N489" s="76">
        <f t="shared" si="469"/>
        <v>0</v>
      </c>
      <c r="O489" s="210"/>
    </row>
    <row r="490" spans="1:15" s="128" customFormat="1" ht="37.799999999999997" customHeight="1" x14ac:dyDescent="0.3">
      <c r="A490" s="220" t="s">
        <v>491</v>
      </c>
      <c r="B490" s="57" t="s">
        <v>128</v>
      </c>
      <c r="C490" s="253" t="s">
        <v>770</v>
      </c>
      <c r="D490" s="84" t="s">
        <v>681</v>
      </c>
      <c r="E490" s="60" t="s">
        <v>17</v>
      </c>
      <c r="F490" s="61" t="s">
        <v>20</v>
      </c>
      <c r="G490" s="62">
        <v>1</v>
      </c>
      <c r="H490" s="63">
        <f>(16.71/0.08-H486)/2.95*0.19</f>
        <v>9.42</v>
      </c>
      <c r="I490" s="180"/>
      <c r="J490" s="181"/>
      <c r="K490" s="57">
        <f>I490+J490</f>
        <v>0</v>
      </c>
      <c r="L490" s="64">
        <f>I490*H490</f>
        <v>0</v>
      </c>
      <c r="M490" s="60">
        <f>J490*H490</f>
        <v>0</v>
      </c>
      <c r="N490" s="65">
        <f>L490+M490</f>
        <v>0</v>
      </c>
      <c r="O490" s="207" t="s">
        <v>82</v>
      </c>
    </row>
    <row r="491" spans="1:15" s="128" customFormat="1" ht="16.5" customHeight="1" x14ac:dyDescent="0.3">
      <c r="A491" s="221" t="s">
        <v>492</v>
      </c>
      <c r="B491" s="67" t="s">
        <v>129</v>
      </c>
      <c r="C491" s="124"/>
      <c r="D491" s="69" t="s">
        <v>184</v>
      </c>
      <c r="E491" s="89" t="s">
        <v>17</v>
      </c>
      <c r="F491" s="125" t="s">
        <v>19</v>
      </c>
      <c r="G491" s="127">
        <v>13</v>
      </c>
      <c r="H491" s="71">
        <f>ROUNDUP(H490*G491,0)</f>
        <v>123</v>
      </c>
      <c r="I491" s="185"/>
      <c r="J491" s="202"/>
      <c r="K491" s="73">
        <f t="shared" ref="K491:K492" si="470">I491+J491</f>
        <v>0</v>
      </c>
      <c r="L491" s="74">
        <f t="shared" ref="L491:L492" si="471">I491*H491</f>
        <v>0</v>
      </c>
      <c r="M491" s="75">
        <f t="shared" ref="M491:M492" si="472">J491*H491</f>
        <v>0</v>
      </c>
      <c r="N491" s="76">
        <f t="shared" ref="N491:N492" si="473">L491+M491</f>
        <v>0</v>
      </c>
      <c r="O491" s="218"/>
    </row>
    <row r="492" spans="1:15" s="128" customFormat="1" ht="16.5" customHeight="1" x14ac:dyDescent="0.3">
      <c r="A492" s="221" t="s">
        <v>493</v>
      </c>
      <c r="B492" s="67" t="s">
        <v>129</v>
      </c>
      <c r="C492" s="129"/>
      <c r="D492" s="78" t="s">
        <v>174</v>
      </c>
      <c r="E492" s="89" t="s">
        <v>17</v>
      </c>
      <c r="F492" s="71" t="s">
        <v>18</v>
      </c>
      <c r="G492" s="130">
        <v>0.02</v>
      </c>
      <c r="H492" s="71">
        <f>ROUNDUP(H490*G492,0)</f>
        <v>1</v>
      </c>
      <c r="I492" s="185"/>
      <c r="J492" s="202"/>
      <c r="K492" s="73">
        <f t="shared" si="470"/>
        <v>0</v>
      </c>
      <c r="L492" s="74">
        <f t="shared" si="471"/>
        <v>0</v>
      </c>
      <c r="M492" s="75">
        <f t="shared" si="472"/>
        <v>0</v>
      </c>
      <c r="N492" s="76">
        <f t="shared" si="473"/>
        <v>0</v>
      </c>
      <c r="O492" s="218"/>
    </row>
    <row r="493" spans="1:15" s="66" customFormat="1" ht="39" customHeight="1" x14ac:dyDescent="0.3">
      <c r="A493" s="219" t="s">
        <v>494</v>
      </c>
      <c r="B493" s="57" t="s">
        <v>128</v>
      </c>
      <c r="C493" s="58" t="s">
        <v>769</v>
      </c>
      <c r="D493" s="59" t="s">
        <v>210</v>
      </c>
      <c r="E493" s="60" t="s">
        <v>17</v>
      </c>
      <c r="F493" s="61" t="s">
        <v>20</v>
      </c>
      <c r="G493" s="62">
        <v>1</v>
      </c>
      <c r="H493" s="92">
        <f>7.56/0.12</f>
        <v>63</v>
      </c>
      <c r="I493" s="189"/>
      <c r="J493" s="190"/>
      <c r="K493" s="57">
        <f>I493+J493</f>
        <v>0</v>
      </c>
      <c r="L493" s="64">
        <f>I493*H493</f>
        <v>0</v>
      </c>
      <c r="M493" s="60">
        <f>J493*H493</f>
        <v>0</v>
      </c>
      <c r="N493" s="65">
        <f>L493+M493</f>
        <v>0</v>
      </c>
      <c r="O493" s="207" t="s">
        <v>82</v>
      </c>
    </row>
    <row r="494" spans="1:15" s="77" customFormat="1" ht="18.75" customHeight="1" x14ac:dyDescent="0.3">
      <c r="A494" s="5" t="s">
        <v>495</v>
      </c>
      <c r="B494" s="67" t="s">
        <v>129</v>
      </c>
      <c r="C494" s="88"/>
      <c r="D494" s="78" t="s">
        <v>211</v>
      </c>
      <c r="E494" s="89" t="s">
        <v>17</v>
      </c>
      <c r="F494" s="71" t="s">
        <v>19</v>
      </c>
      <c r="G494" s="93">
        <v>51</v>
      </c>
      <c r="H494" s="94">
        <f>ROUND(H493*G494,0)</f>
        <v>3213</v>
      </c>
      <c r="I494" s="185"/>
      <c r="J494" s="186"/>
      <c r="K494" s="73">
        <f t="shared" ref="K494:K496" si="474">I494+J494</f>
        <v>0</v>
      </c>
      <c r="L494" s="74">
        <f t="shared" ref="L494:L496" si="475">I494*H494</f>
        <v>0</v>
      </c>
      <c r="M494" s="75">
        <f t="shared" ref="M494:M496" si="476">J494*H494</f>
        <v>0</v>
      </c>
      <c r="N494" s="76">
        <f t="shared" ref="N494:N496" si="477">L494+M494</f>
        <v>0</v>
      </c>
      <c r="O494" s="208"/>
    </row>
    <row r="495" spans="1:15" s="95" customFormat="1" ht="18.75" customHeight="1" x14ac:dyDescent="0.3">
      <c r="A495" s="5" t="s">
        <v>496</v>
      </c>
      <c r="B495" s="67" t="s">
        <v>129</v>
      </c>
      <c r="C495" s="90"/>
      <c r="D495" s="78" t="s">
        <v>26</v>
      </c>
      <c r="E495" s="89" t="s">
        <v>17</v>
      </c>
      <c r="F495" s="91" t="s">
        <v>18</v>
      </c>
      <c r="G495" s="82">
        <v>0.02</v>
      </c>
      <c r="H495" s="71">
        <f>ROUNDUP(H493*G495,0)</f>
        <v>2</v>
      </c>
      <c r="I495" s="185"/>
      <c r="J495" s="186"/>
      <c r="K495" s="73">
        <f t="shared" si="474"/>
        <v>0</v>
      </c>
      <c r="L495" s="74">
        <f t="shared" si="475"/>
        <v>0</v>
      </c>
      <c r="M495" s="75">
        <f t="shared" si="476"/>
        <v>0</v>
      </c>
      <c r="N495" s="76">
        <f t="shared" si="477"/>
        <v>0</v>
      </c>
      <c r="O495" s="210"/>
    </row>
    <row r="496" spans="1:15" s="95" customFormat="1" ht="18.75" customHeight="1" x14ac:dyDescent="0.3">
      <c r="A496" s="5" t="s">
        <v>747</v>
      </c>
      <c r="B496" s="67" t="s">
        <v>129</v>
      </c>
      <c r="C496" s="96"/>
      <c r="D496" s="78" t="s">
        <v>772</v>
      </c>
      <c r="E496" s="89" t="s">
        <v>17</v>
      </c>
      <c r="F496" s="91" t="s">
        <v>20</v>
      </c>
      <c r="G496" s="82">
        <v>1.03</v>
      </c>
      <c r="H496" s="80">
        <f>ROUND((H493/2.95)*0.1*12*G496,0)</f>
        <v>26</v>
      </c>
      <c r="I496" s="185"/>
      <c r="J496" s="186"/>
      <c r="K496" s="73">
        <f t="shared" si="474"/>
        <v>0</v>
      </c>
      <c r="L496" s="74">
        <f t="shared" si="475"/>
        <v>0</v>
      </c>
      <c r="M496" s="75">
        <f t="shared" si="476"/>
        <v>0</v>
      </c>
      <c r="N496" s="76">
        <f t="shared" si="477"/>
        <v>0</v>
      </c>
      <c r="O496" s="209"/>
    </row>
    <row r="497" spans="1:26" s="101" customFormat="1" ht="39" customHeight="1" x14ac:dyDescent="0.3">
      <c r="A497" s="219" t="s">
        <v>748</v>
      </c>
      <c r="B497" s="57" t="s">
        <v>128</v>
      </c>
      <c r="C497" s="253" t="s">
        <v>771</v>
      </c>
      <c r="D497" s="59" t="s">
        <v>676</v>
      </c>
      <c r="E497" s="97" t="s">
        <v>17</v>
      </c>
      <c r="F497" s="98" t="s">
        <v>19</v>
      </c>
      <c r="G497" s="62">
        <v>1</v>
      </c>
      <c r="H497" s="63">
        <v>50</v>
      </c>
      <c r="I497" s="203"/>
      <c r="J497" s="204"/>
      <c r="K497" s="57">
        <f>I497+J497</f>
        <v>0</v>
      </c>
      <c r="L497" s="64">
        <f>I497*H497</f>
        <v>0</v>
      </c>
      <c r="M497" s="60">
        <f>J497*H497</f>
        <v>0</v>
      </c>
      <c r="N497" s="65">
        <f>L497+M497</f>
        <v>0</v>
      </c>
      <c r="O497" s="207" t="s">
        <v>82</v>
      </c>
    </row>
    <row r="498" spans="1:26" s="107" customFormat="1" ht="20.25" customHeight="1" x14ac:dyDescent="0.3">
      <c r="A498" s="5" t="s">
        <v>495</v>
      </c>
      <c r="B498" s="67" t="s">
        <v>129</v>
      </c>
      <c r="C498" s="134"/>
      <c r="D498" s="136" t="s">
        <v>677</v>
      </c>
      <c r="E498" s="89" t="s">
        <v>17</v>
      </c>
      <c r="F498" s="125" t="s">
        <v>19</v>
      </c>
      <c r="G498" s="126">
        <v>1</v>
      </c>
      <c r="H498" s="127">
        <v>34</v>
      </c>
      <c r="I498" s="185"/>
      <c r="J498" s="202"/>
      <c r="K498" s="73">
        <f t="shared" ref="K498:K499" si="478">I498+J498</f>
        <v>0</v>
      </c>
      <c r="L498" s="74">
        <f t="shared" ref="L498:L499" si="479">I498*H498</f>
        <v>0</v>
      </c>
      <c r="M498" s="75">
        <f t="shared" ref="M498:M499" si="480">J498*H498</f>
        <v>0</v>
      </c>
      <c r="N498" s="76">
        <f t="shared" ref="N498:N499" si="481">L498+M498</f>
        <v>0</v>
      </c>
      <c r="O498" s="209"/>
    </row>
    <row r="499" spans="1:26" s="107" customFormat="1" ht="20.25" customHeight="1" x14ac:dyDescent="0.3">
      <c r="A499" s="5" t="s">
        <v>496</v>
      </c>
      <c r="B499" s="67" t="s">
        <v>129</v>
      </c>
      <c r="C499" s="134"/>
      <c r="D499" s="137" t="s">
        <v>678</v>
      </c>
      <c r="E499" s="89" t="s">
        <v>17</v>
      </c>
      <c r="F499" s="125" t="s">
        <v>19</v>
      </c>
      <c r="G499" s="126">
        <v>1</v>
      </c>
      <c r="H499" s="127">
        <v>16</v>
      </c>
      <c r="I499" s="185"/>
      <c r="J499" s="202"/>
      <c r="K499" s="73">
        <f t="shared" si="478"/>
        <v>0</v>
      </c>
      <c r="L499" s="74">
        <f t="shared" si="479"/>
        <v>0</v>
      </c>
      <c r="M499" s="75">
        <f t="shared" si="480"/>
        <v>0</v>
      </c>
      <c r="N499" s="76">
        <f t="shared" si="481"/>
        <v>0</v>
      </c>
      <c r="O499" s="209"/>
    </row>
    <row r="500" spans="1:26" s="56" customFormat="1" ht="31.5" customHeight="1" x14ac:dyDescent="0.3">
      <c r="A500" s="225" t="s">
        <v>497</v>
      </c>
      <c r="B500" s="116"/>
      <c r="C500" s="133" t="s">
        <v>122</v>
      </c>
      <c r="D500" s="45" t="s">
        <v>669</v>
      </c>
      <c r="E500" s="117"/>
      <c r="F500" s="117"/>
      <c r="G500" s="118"/>
      <c r="H500" s="116"/>
      <c r="I500" s="197"/>
      <c r="J500" s="198"/>
      <c r="K500" s="43"/>
      <c r="L500" s="119"/>
      <c r="M500" s="120"/>
      <c r="N500" s="55"/>
      <c r="O500" s="213"/>
      <c r="P500" s="121"/>
      <c r="Q500" s="121"/>
      <c r="R500" s="121"/>
      <c r="S500" s="121"/>
      <c r="T500" s="121"/>
      <c r="U500" s="121"/>
      <c r="V500" s="122"/>
      <c r="W500" s="122"/>
      <c r="X500" s="122"/>
      <c r="Y500" s="122"/>
      <c r="Z500" s="122"/>
    </row>
    <row r="501" spans="1:26" s="66" customFormat="1" ht="35.25" customHeight="1" x14ac:dyDescent="0.3">
      <c r="A501" s="219" t="s">
        <v>498</v>
      </c>
      <c r="B501" s="57" t="s">
        <v>128</v>
      </c>
      <c r="C501" s="123" t="s">
        <v>644</v>
      </c>
      <c r="D501" s="59" t="s">
        <v>649</v>
      </c>
      <c r="E501" s="60" t="s">
        <v>17</v>
      </c>
      <c r="F501" s="61" t="s">
        <v>18</v>
      </c>
      <c r="G501" s="62">
        <v>1</v>
      </c>
      <c r="H501" s="63">
        <v>25.07</v>
      </c>
      <c r="I501" s="180"/>
      <c r="J501" s="181"/>
      <c r="K501" s="57">
        <f>I501+J501</f>
        <v>0</v>
      </c>
      <c r="L501" s="64">
        <f>I501*H501</f>
        <v>0</v>
      </c>
      <c r="M501" s="60">
        <f>J501*H501</f>
        <v>0</v>
      </c>
      <c r="N501" s="65">
        <f>L501+M501</f>
        <v>0</v>
      </c>
      <c r="O501" s="207" t="s">
        <v>82</v>
      </c>
    </row>
    <row r="502" spans="1:26" s="77" customFormat="1" ht="30.75" customHeight="1" x14ac:dyDescent="0.3">
      <c r="A502" s="5" t="s">
        <v>499</v>
      </c>
      <c r="B502" s="67" t="s">
        <v>129</v>
      </c>
      <c r="C502" s="88"/>
      <c r="D502" s="69" t="s">
        <v>176</v>
      </c>
      <c r="E502" s="70" t="s">
        <v>17</v>
      </c>
      <c r="F502" s="71" t="s">
        <v>19</v>
      </c>
      <c r="G502" s="72">
        <v>65</v>
      </c>
      <c r="H502" s="71">
        <f>ROUND(H501*G502,0)</f>
        <v>1630</v>
      </c>
      <c r="I502" s="182"/>
      <c r="J502" s="183"/>
      <c r="K502" s="73">
        <f t="shared" ref="K502:K504" si="482">I502+J502</f>
        <v>0</v>
      </c>
      <c r="L502" s="74">
        <f t="shared" ref="L502:L504" si="483">I502*H502</f>
        <v>0</v>
      </c>
      <c r="M502" s="75">
        <f t="shared" ref="M502:M504" si="484">J502*H502</f>
        <v>0</v>
      </c>
      <c r="N502" s="76">
        <f t="shared" ref="N502:N504" si="485">L502+M502</f>
        <v>0</v>
      </c>
      <c r="O502" s="214"/>
    </row>
    <row r="503" spans="1:26" ht="17.25" customHeight="1" x14ac:dyDescent="0.3">
      <c r="A503" s="5" t="s">
        <v>500</v>
      </c>
      <c r="B503" s="67" t="s">
        <v>129</v>
      </c>
      <c r="C503" s="90"/>
      <c r="D503" s="78" t="s">
        <v>174</v>
      </c>
      <c r="E503" s="70" t="s">
        <v>17</v>
      </c>
      <c r="F503" s="91" t="s">
        <v>18</v>
      </c>
      <c r="G503" s="82">
        <v>0.22</v>
      </c>
      <c r="H503" s="71">
        <f>ROUNDUP(H501*G503,0)</f>
        <v>6</v>
      </c>
      <c r="I503" s="185"/>
      <c r="J503" s="186"/>
      <c r="K503" s="73">
        <f t="shared" si="482"/>
        <v>0</v>
      </c>
      <c r="L503" s="74">
        <f t="shared" si="483"/>
        <v>0</v>
      </c>
      <c r="M503" s="75">
        <f t="shared" si="484"/>
        <v>0</v>
      </c>
      <c r="N503" s="76">
        <f t="shared" si="485"/>
        <v>0</v>
      </c>
      <c r="O503" s="210"/>
    </row>
    <row r="504" spans="1:26" ht="17.25" customHeight="1" x14ac:dyDescent="0.3">
      <c r="A504" s="5" t="s">
        <v>501</v>
      </c>
      <c r="B504" s="67" t="s">
        <v>129</v>
      </c>
      <c r="C504" s="90"/>
      <c r="D504" s="78" t="s">
        <v>772</v>
      </c>
      <c r="E504" s="70" t="s">
        <v>17</v>
      </c>
      <c r="F504" s="91" t="s">
        <v>20</v>
      </c>
      <c r="G504" s="82">
        <v>1.03</v>
      </c>
      <c r="H504" s="80">
        <f>ROUND((H501/0.19/2.95)*0.15*5*G504,0)</f>
        <v>35</v>
      </c>
      <c r="I504" s="199"/>
      <c r="J504" s="186"/>
      <c r="K504" s="73">
        <f t="shared" si="482"/>
        <v>0</v>
      </c>
      <c r="L504" s="74">
        <f t="shared" si="483"/>
        <v>0</v>
      </c>
      <c r="M504" s="75">
        <f t="shared" si="484"/>
        <v>0</v>
      </c>
      <c r="N504" s="76">
        <f t="shared" si="485"/>
        <v>0</v>
      </c>
      <c r="O504" s="210"/>
    </row>
    <row r="505" spans="1:26" s="66" customFormat="1" ht="29.25" customHeight="1" x14ac:dyDescent="0.3">
      <c r="A505" s="219" t="s">
        <v>502</v>
      </c>
      <c r="B505" s="57" t="s">
        <v>128</v>
      </c>
      <c r="C505" s="58" t="s">
        <v>767</v>
      </c>
      <c r="D505" s="59" t="s">
        <v>673</v>
      </c>
      <c r="E505" s="60" t="s">
        <v>17</v>
      </c>
      <c r="F505" s="61" t="s">
        <v>18</v>
      </c>
      <c r="G505" s="62">
        <v>1</v>
      </c>
      <c r="H505" s="63">
        <v>43.18</v>
      </c>
      <c r="I505" s="180"/>
      <c r="J505" s="181"/>
      <c r="K505" s="57">
        <f>I505+J505</f>
        <v>0</v>
      </c>
      <c r="L505" s="64">
        <f>I505*H505</f>
        <v>0</v>
      </c>
      <c r="M505" s="60">
        <f>J505*H505</f>
        <v>0</v>
      </c>
      <c r="N505" s="65">
        <f>L505+M505</f>
        <v>0</v>
      </c>
      <c r="O505" s="207" t="s">
        <v>82</v>
      </c>
    </row>
    <row r="506" spans="1:26" s="107" customFormat="1" ht="29.25" customHeight="1" x14ac:dyDescent="0.3">
      <c r="A506" s="5" t="s">
        <v>503</v>
      </c>
      <c r="B506" s="67" t="s">
        <v>129</v>
      </c>
      <c r="C506" s="124"/>
      <c r="D506" s="69" t="s">
        <v>176</v>
      </c>
      <c r="E506" s="89" t="s">
        <v>17</v>
      </c>
      <c r="F506" s="125" t="s">
        <v>19</v>
      </c>
      <c r="G506" s="126">
        <v>65</v>
      </c>
      <c r="H506" s="71">
        <f>ROUND(H505*G506,0)</f>
        <v>2807</v>
      </c>
      <c r="I506" s="200"/>
      <c r="J506" s="201"/>
      <c r="K506" s="73">
        <f t="shared" ref="K506:K508" si="486">I506+J506</f>
        <v>0</v>
      </c>
      <c r="L506" s="74">
        <f t="shared" ref="L506:L508" si="487">I506*H506</f>
        <v>0</v>
      </c>
      <c r="M506" s="75">
        <f t="shared" ref="M506:M508" si="488">J506*H506</f>
        <v>0</v>
      </c>
      <c r="N506" s="76">
        <f t="shared" ref="N506:N508" si="489">L506+M506</f>
        <v>0</v>
      </c>
      <c r="O506" s="215"/>
    </row>
    <row r="507" spans="1:26" s="77" customFormat="1" ht="16.5" customHeight="1" x14ac:dyDescent="0.3">
      <c r="A507" s="5" t="s">
        <v>504</v>
      </c>
      <c r="B507" s="67" t="s">
        <v>129</v>
      </c>
      <c r="C507" s="88"/>
      <c r="D507" s="78" t="s">
        <v>174</v>
      </c>
      <c r="E507" s="89" t="s">
        <v>17</v>
      </c>
      <c r="F507" s="71" t="s">
        <v>18</v>
      </c>
      <c r="G507" s="72">
        <v>0.22</v>
      </c>
      <c r="H507" s="71">
        <f>ROUNDUP(H505*G507,0)</f>
        <v>10</v>
      </c>
      <c r="I507" s="182"/>
      <c r="J507" s="183"/>
      <c r="K507" s="73">
        <f t="shared" si="486"/>
        <v>0</v>
      </c>
      <c r="L507" s="74">
        <f t="shared" si="487"/>
        <v>0</v>
      </c>
      <c r="M507" s="75">
        <f t="shared" si="488"/>
        <v>0</v>
      </c>
      <c r="N507" s="76">
        <f t="shared" si="489"/>
        <v>0</v>
      </c>
      <c r="O507" s="214"/>
    </row>
    <row r="508" spans="1:26" s="77" customFormat="1" ht="16.5" customHeight="1" x14ac:dyDescent="0.3">
      <c r="A508" s="5" t="s">
        <v>505</v>
      </c>
      <c r="B508" s="67" t="s">
        <v>129</v>
      </c>
      <c r="C508" s="88"/>
      <c r="D508" s="78" t="s">
        <v>772</v>
      </c>
      <c r="E508" s="89" t="s">
        <v>17</v>
      </c>
      <c r="F508" s="91" t="s">
        <v>20</v>
      </c>
      <c r="G508" s="82">
        <v>1.03</v>
      </c>
      <c r="H508" s="80">
        <f>ROUND((H505/0.19/2.95)*0.15*5*G508,0)</f>
        <v>60</v>
      </c>
      <c r="I508" s="184"/>
      <c r="J508" s="183"/>
      <c r="K508" s="73">
        <f t="shared" si="486"/>
        <v>0</v>
      </c>
      <c r="L508" s="74">
        <f t="shared" si="487"/>
        <v>0</v>
      </c>
      <c r="M508" s="75">
        <f t="shared" si="488"/>
        <v>0</v>
      </c>
      <c r="N508" s="76">
        <f t="shared" si="489"/>
        <v>0</v>
      </c>
      <c r="O508" s="214"/>
    </row>
    <row r="509" spans="1:26" s="66" customFormat="1" ht="36.75" customHeight="1" x14ac:dyDescent="0.3">
      <c r="A509" s="219" t="s">
        <v>506</v>
      </c>
      <c r="B509" s="57" t="s">
        <v>128</v>
      </c>
      <c r="C509" s="253" t="s">
        <v>770</v>
      </c>
      <c r="D509" s="84" t="s">
        <v>646</v>
      </c>
      <c r="E509" s="60" t="s">
        <v>17</v>
      </c>
      <c r="F509" s="61" t="s">
        <v>20</v>
      </c>
      <c r="G509" s="62">
        <v>1</v>
      </c>
      <c r="H509" s="63">
        <f>16.71/0.08*0.3</f>
        <v>62.66</v>
      </c>
      <c r="I509" s="180"/>
      <c r="J509" s="181"/>
      <c r="K509" s="57">
        <f>I509+J509</f>
        <v>0</v>
      </c>
      <c r="L509" s="64">
        <f>I509*H509</f>
        <v>0</v>
      </c>
      <c r="M509" s="60">
        <f>J509*H509</f>
        <v>0</v>
      </c>
      <c r="N509" s="65">
        <f>L509+M509</f>
        <v>0</v>
      </c>
      <c r="O509" s="207" t="s">
        <v>82</v>
      </c>
    </row>
    <row r="510" spans="1:26" s="128" customFormat="1" ht="30.75" customHeight="1" x14ac:dyDescent="0.3">
      <c r="A510" s="5" t="s">
        <v>507</v>
      </c>
      <c r="B510" s="67" t="s">
        <v>129</v>
      </c>
      <c r="C510" s="124"/>
      <c r="D510" s="69" t="s">
        <v>184</v>
      </c>
      <c r="E510" s="89" t="s">
        <v>17</v>
      </c>
      <c r="F510" s="125" t="s">
        <v>19</v>
      </c>
      <c r="G510" s="127">
        <v>13</v>
      </c>
      <c r="H510" s="71">
        <f>ROUNDUP(H509*G510,0)</f>
        <v>815</v>
      </c>
      <c r="I510" s="185"/>
      <c r="J510" s="202"/>
      <c r="K510" s="73">
        <f t="shared" ref="K510:K512" si="490">I510+J510</f>
        <v>0</v>
      </c>
      <c r="L510" s="74">
        <f t="shared" ref="L510:L512" si="491">I510*H510</f>
        <v>0</v>
      </c>
      <c r="M510" s="75">
        <f t="shared" ref="M510:M512" si="492">J510*H510</f>
        <v>0</v>
      </c>
      <c r="N510" s="76">
        <f t="shared" ref="N510:N512" si="493">L510+M510</f>
        <v>0</v>
      </c>
      <c r="O510" s="210"/>
    </row>
    <row r="511" spans="1:26" s="131" customFormat="1" ht="16.5" customHeight="1" x14ac:dyDescent="0.3">
      <c r="A511" s="5" t="s">
        <v>508</v>
      </c>
      <c r="B511" s="67" t="s">
        <v>129</v>
      </c>
      <c r="C511" s="129"/>
      <c r="D511" s="78" t="s">
        <v>174</v>
      </c>
      <c r="E511" s="89" t="s">
        <v>17</v>
      </c>
      <c r="F511" s="71" t="s">
        <v>18</v>
      </c>
      <c r="G511" s="130">
        <v>0.02</v>
      </c>
      <c r="H511" s="71">
        <f>ROUNDUP(H509*G511,0)</f>
        <v>2</v>
      </c>
      <c r="I511" s="185"/>
      <c r="J511" s="202"/>
      <c r="K511" s="73">
        <f t="shared" si="490"/>
        <v>0</v>
      </c>
      <c r="L511" s="74">
        <f t="shared" si="491"/>
        <v>0</v>
      </c>
      <c r="M511" s="75">
        <f t="shared" si="492"/>
        <v>0</v>
      </c>
      <c r="N511" s="76">
        <f t="shared" si="493"/>
        <v>0</v>
      </c>
      <c r="O511" s="208"/>
    </row>
    <row r="512" spans="1:26" s="128" customFormat="1" ht="16.5" customHeight="1" x14ac:dyDescent="0.3">
      <c r="A512" s="5" t="s">
        <v>509</v>
      </c>
      <c r="B512" s="67" t="s">
        <v>129</v>
      </c>
      <c r="C512" s="96"/>
      <c r="D512" s="78" t="s">
        <v>772</v>
      </c>
      <c r="E512" s="89" t="s">
        <v>17</v>
      </c>
      <c r="F512" s="91" t="s">
        <v>20</v>
      </c>
      <c r="G512" s="70">
        <v>1.03</v>
      </c>
      <c r="H512" s="80">
        <f>ROUND((H509/2.95)*0.05*5*G512,0)</f>
        <v>5</v>
      </c>
      <c r="I512" s="185"/>
      <c r="J512" s="202"/>
      <c r="K512" s="73">
        <f t="shared" si="490"/>
        <v>0</v>
      </c>
      <c r="L512" s="74">
        <f t="shared" si="491"/>
        <v>0</v>
      </c>
      <c r="M512" s="75">
        <f t="shared" si="492"/>
        <v>0</v>
      </c>
      <c r="N512" s="76">
        <f t="shared" si="493"/>
        <v>0</v>
      </c>
      <c r="O512" s="210"/>
    </row>
    <row r="513" spans="1:26" s="128" customFormat="1" ht="33.6" customHeight="1" x14ac:dyDescent="0.3">
      <c r="A513" s="220" t="s">
        <v>510</v>
      </c>
      <c r="B513" s="57" t="s">
        <v>128</v>
      </c>
      <c r="C513" s="253" t="s">
        <v>770</v>
      </c>
      <c r="D513" s="84" t="s">
        <v>681</v>
      </c>
      <c r="E513" s="60" t="s">
        <v>17</v>
      </c>
      <c r="F513" s="61" t="s">
        <v>20</v>
      </c>
      <c r="G513" s="62">
        <v>1</v>
      </c>
      <c r="H513" s="63">
        <f>(16.71/0.08-H509)/2.95*0.19</f>
        <v>9.42</v>
      </c>
      <c r="I513" s="180"/>
      <c r="J513" s="181"/>
      <c r="K513" s="57">
        <f>I513+J513</f>
        <v>0</v>
      </c>
      <c r="L513" s="64">
        <f>I513*H513</f>
        <v>0</v>
      </c>
      <c r="M513" s="60">
        <f>J513*H513</f>
        <v>0</v>
      </c>
      <c r="N513" s="65">
        <f>L513+M513</f>
        <v>0</v>
      </c>
      <c r="O513" s="207" t="s">
        <v>82</v>
      </c>
    </row>
    <row r="514" spans="1:26" s="128" customFormat="1" ht="16.5" customHeight="1" x14ac:dyDescent="0.3">
      <c r="A514" s="221" t="s">
        <v>511</v>
      </c>
      <c r="B514" s="67" t="s">
        <v>129</v>
      </c>
      <c r="C514" s="124"/>
      <c r="D514" s="69" t="s">
        <v>184</v>
      </c>
      <c r="E514" s="89" t="s">
        <v>17</v>
      </c>
      <c r="F514" s="125" t="s">
        <v>19</v>
      </c>
      <c r="G514" s="127">
        <v>13</v>
      </c>
      <c r="H514" s="71">
        <f>ROUNDUP(H513*G514,0)</f>
        <v>123</v>
      </c>
      <c r="I514" s="185"/>
      <c r="J514" s="202"/>
      <c r="K514" s="73">
        <f t="shared" ref="K514:K515" si="494">I514+J514</f>
        <v>0</v>
      </c>
      <c r="L514" s="74">
        <f t="shared" ref="L514:L515" si="495">I514*H514</f>
        <v>0</v>
      </c>
      <c r="M514" s="75">
        <f t="shared" ref="M514:M515" si="496">J514*H514</f>
        <v>0</v>
      </c>
      <c r="N514" s="76">
        <f t="shared" ref="N514:N515" si="497">L514+M514</f>
        <v>0</v>
      </c>
      <c r="O514" s="218"/>
    </row>
    <row r="515" spans="1:26" s="128" customFormat="1" ht="16.5" customHeight="1" x14ac:dyDescent="0.3">
      <c r="A515" s="221" t="s">
        <v>512</v>
      </c>
      <c r="B515" s="67" t="s">
        <v>129</v>
      </c>
      <c r="C515" s="129"/>
      <c r="D515" s="78" t="s">
        <v>174</v>
      </c>
      <c r="E515" s="89" t="s">
        <v>17</v>
      </c>
      <c r="F515" s="71" t="s">
        <v>18</v>
      </c>
      <c r="G515" s="130">
        <v>0.02</v>
      </c>
      <c r="H515" s="71">
        <f>ROUNDUP(H513*G515,0)</f>
        <v>1</v>
      </c>
      <c r="I515" s="185"/>
      <c r="J515" s="202"/>
      <c r="K515" s="73">
        <f t="shared" si="494"/>
        <v>0</v>
      </c>
      <c r="L515" s="74">
        <f t="shared" si="495"/>
        <v>0</v>
      </c>
      <c r="M515" s="75">
        <f t="shared" si="496"/>
        <v>0</v>
      </c>
      <c r="N515" s="76">
        <f t="shared" si="497"/>
        <v>0</v>
      </c>
      <c r="O515" s="218"/>
    </row>
    <row r="516" spans="1:26" s="66" customFormat="1" ht="40.5" customHeight="1" x14ac:dyDescent="0.3">
      <c r="A516" s="219" t="s">
        <v>513</v>
      </c>
      <c r="B516" s="57" t="s">
        <v>128</v>
      </c>
      <c r="C516" s="58" t="s">
        <v>769</v>
      </c>
      <c r="D516" s="59" t="s">
        <v>210</v>
      </c>
      <c r="E516" s="60" t="s">
        <v>17</v>
      </c>
      <c r="F516" s="61" t="s">
        <v>20</v>
      </c>
      <c r="G516" s="62">
        <v>1</v>
      </c>
      <c r="H516" s="92">
        <f>6.43/0.12</f>
        <v>53.58</v>
      </c>
      <c r="I516" s="189"/>
      <c r="J516" s="190"/>
      <c r="K516" s="57">
        <f>I516+J516</f>
        <v>0</v>
      </c>
      <c r="L516" s="64">
        <f>I516*H516</f>
        <v>0</v>
      </c>
      <c r="M516" s="60">
        <f>J516*H516</f>
        <v>0</v>
      </c>
      <c r="N516" s="65">
        <f>L516+M516</f>
        <v>0</v>
      </c>
      <c r="O516" s="207" t="s">
        <v>82</v>
      </c>
    </row>
    <row r="517" spans="1:26" s="77" customFormat="1" ht="18.75" customHeight="1" x14ac:dyDescent="0.3">
      <c r="A517" s="5" t="s">
        <v>514</v>
      </c>
      <c r="B517" s="67" t="s">
        <v>129</v>
      </c>
      <c r="C517" s="88"/>
      <c r="D517" s="78" t="s">
        <v>211</v>
      </c>
      <c r="E517" s="89" t="s">
        <v>17</v>
      </c>
      <c r="F517" s="71" t="s">
        <v>19</v>
      </c>
      <c r="G517" s="93">
        <v>51</v>
      </c>
      <c r="H517" s="94">
        <f>ROUND(H516*G517,0)</f>
        <v>2733</v>
      </c>
      <c r="I517" s="185"/>
      <c r="J517" s="186"/>
      <c r="K517" s="73">
        <f t="shared" ref="K517:K519" si="498">I517+J517</f>
        <v>0</v>
      </c>
      <c r="L517" s="74">
        <f t="shared" ref="L517:L519" si="499">I517*H517</f>
        <v>0</v>
      </c>
      <c r="M517" s="75">
        <f t="shared" ref="M517:M519" si="500">J517*H517</f>
        <v>0</v>
      </c>
      <c r="N517" s="76">
        <f t="shared" ref="N517:N519" si="501">L517+M517</f>
        <v>0</v>
      </c>
      <c r="O517" s="208"/>
    </row>
    <row r="518" spans="1:26" s="95" customFormat="1" ht="18.75" customHeight="1" x14ac:dyDescent="0.3">
      <c r="A518" s="5" t="s">
        <v>515</v>
      </c>
      <c r="B518" s="67" t="s">
        <v>129</v>
      </c>
      <c r="C518" s="90"/>
      <c r="D518" s="78" t="s">
        <v>26</v>
      </c>
      <c r="E518" s="89" t="s">
        <v>17</v>
      </c>
      <c r="F518" s="91" t="s">
        <v>18</v>
      </c>
      <c r="G518" s="82">
        <v>0.02</v>
      </c>
      <c r="H518" s="71">
        <f>ROUNDUP(H516*G518,0)</f>
        <v>2</v>
      </c>
      <c r="I518" s="185"/>
      <c r="J518" s="186"/>
      <c r="K518" s="73">
        <f t="shared" si="498"/>
        <v>0</v>
      </c>
      <c r="L518" s="74">
        <f t="shared" si="499"/>
        <v>0</v>
      </c>
      <c r="M518" s="75">
        <f t="shared" si="500"/>
        <v>0</v>
      </c>
      <c r="N518" s="76">
        <f t="shared" si="501"/>
        <v>0</v>
      </c>
      <c r="O518" s="210"/>
    </row>
    <row r="519" spans="1:26" s="95" customFormat="1" ht="18.75" customHeight="1" x14ac:dyDescent="0.3">
      <c r="A519" s="5" t="s">
        <v>749</v>
      </c>
      <c r="B519" s="67" t="s">
        <v>129</v>
      </c>
      <c r="C519" s="96"/>
      <c r="D519" s="78" t="s">
        <v>772</v>
      </c>
      <c r="E519" s="89" t="s">
        <v>17</v>
      </c>
      <c r="F519" s="91" t="s">
        <v>20</v>
      </c>
      <c r="G519" s="82">
        <v>1.03</v>
      </c>
      <c r="H519" s="80">
        <f>ROUND((H516/2.95)*0.1*12*G519,0)</f>
        <v>22</v>
      </c>
      <c r="I519" s="185"/>
      <c r="J519" s="186"/>
      <c r="K519" s="73">
        <f t="shared" si="498"/>
        <v>0</v>
      </c>
      <c r="L519" s="74">
        <f t="shared" si="499"/>
        <v>0</v>
      </c>
      <c r="M519" s="75">
        <f t="shared" si="500"/>
        <v>0</v>
      </c>
      <c r="N519" s="76">
        <f t="shared" si="501"/>
        <v>0</v>
      </c>
      <c r="O519" s="209"/>
    </row>
    <row r="520" spans="1:26" s="101" customFormat="1" ht="36.75" customHeight="1" x14ac:dyDescent="0.3">
      <c r="A520" s="219" t="s">
        <v>750</v>
      </c>
      <c r="B520" s="57" t="s">
        <v>128</v>
      </c>
      <c r="C520" s="253" t="s">
        <v>771</v>
      </c>
      <c r="D520" s="59" t="s">
        <v>676</v>
      </c>
      <c r="E520" s="97" t="s">
        <v>17</v>
      </c>
      <c r="F520" s="98" t="s">
        <v>19</v>
      </c>
      <c r="G520" s="62">
        <v>1</v>
      </c>
      <c r="H520" s="63">
        <v>50</v>
      </c>
      <c r="I520" s="203"/>
      <c r="J520" s="204"/>
      <c r="K520" s="57">
        <f>I520+J520</f>
        <v>0</v>
      </c>
      <c r="L520" s="64">
        <f>I520*H520</f>
        <v>0</v>
      </c>
      <c r="M520" s="60">
        <f>J520*H520</f>
        <v>0</v>
      </c>
      <c r="N520" s="65">
        <f>L520+M520</f>
        <v>0</v>
      </c>
      <c r="O520" s="207" t="s">
        <v>82</v>
      </c>
    </row>
    <row r="521" spans="1:26" s="107" customFormat="1" ht="20.25" customHeight="1" x14ac:dyDescent="0.3">
      <c r="A521" s="5" t="s">
        <v>751</v>
      </c>
      <c r="B521" s="67" t="s">
        <v>129</v>
      </c>
      <c r="C521" s="134"/>
      <c r="D521" s="136" t="s">
        <v>677</v>
      </c>
      <c r="E521" s="89" t="s">
        <v>17</v>
      </c>
      <c r="F521" s="125" t="s">
        <v>19</v>
      </c>
      <c r="G521" s="126">
        <v>1</v>
      </c>
      <c r="H521" s="127">
        <v>34</v>
      </c>
      <c r="I521" s="185"/>
      <c r="J521" s="202"/>
      <c r="K521" s="73">
        <f t="shared" ref="K521:K522" si="502">I521+J521</f>
        <v>0</v>
      </c>
      <c r="L521" s="74">
        <f t="shared" ref="L521:L522" si="503">I521*H521</f>
        <v>0</v>
      </c>
      <c r="M521" s="75">
        <f t="shared" ref="M521:M522" si="504">J521*H521</f>
        <v>0</v>
      </c>
      <c r="N521" s="76">
        <f t="shared" ref="N521:N522" si="505">L521+M521</f>
        <v>0</v>
      </c>
      <c r="O521" s="209"/>
    </row>
    <row r="522" spans="1:26" s="107" customFormat="1" ht="20.25" customHeight="1" x14ac:dyDescent="0.3">
      <c r="A522" s="5" t="s">
        <v>752</v>
      </c>
      <c r="B522" s="67" t="s">
        <v>129</v>
      </c>
      <c r="C522" s="134"/>
      <c r="D522" s="137" t="s">
        <v>678</v>
      </c>
      <c r="E522" s="89" t="s">
        <v>17</v>
      </c>
      <c r="F522" s="125" t="s">
        <v>19</v>
      </c>
      <c r="G522" s="126">
        <v>1</v>
      </c>
      <c r="H522" s="127">
        <v>16</v>
      </c>
      <c r="I522" s="185"/>
      <c r="J522" s="202"/>
      <c r="K522" s="73">
        <f t="shared" si="502"/>
        <v>0</v>
      </c>
      <c r="L522" s="74">
        <f t="shared" si="503"/>
        <v>0</v>
      </c>
      <c r="M522" s="75">
        <f t="shared" si="504"/>
        <v>0</v>
      </c>
      <c r="N522" s="76">
        <f t="shared" si="505"/>
        <v>0</v>
      </c>
      <c r="O522" s="209"/>
    </row>
    <row r="523" spans="1:26" s="56" customFormat="1" ht="31.5" customHeight="1" x14ac:dyDescent="0.3">
      <c r="A523" s="225" t="s">
        <v>516</v>
      </c>
      <c r="B523" s="116"/>
      <c r="C523" s="133" t="s">
        <v>122</v>
      </c>
      <c r="D523" s="45" t="s">
        <v>670</v>
      </c>
      <c r="E523" s="117"/>
      <c r="F523" s="117"/>
      <c r="G523" s="118"/>
      <c r="H523" s="116"/>
      <c r="I523" s="197"/>
      <c r="J523" s="198"/>
      <c r="K523" s="43"/>
      <c r="L523" s="119"/>
      <c r="M523" s="120"/>
      <c r="N523" s="55"/>
      <c r="O523" s="213"/>
      <c r="P523" s="121"/>
      <c r="Q523" s="121"/>
      <c r="R523" s="121"/>
      <c r="S523" s="121"/>
      <c r="T523" s="121"/>
      <c r="U523" s="121"/>
      <c r="V523" s="122"/>
      <c r="W523" s="122"/>
      <c r="X523" s="122"/>
      <c r="Y523" s="122"/>
      <c r="Z523" s="122"/>
    </row>
    <row r="524" spans="1:26" s="66" customFormat="1" ht="39.75" customHeight="1" x14ac:dyDescent="0.3">
      <c r="A524" s="219" t="s">
        <v>517</v>
      </c>
      <c r="B524" s="57" t="s">
        <v>128</v>
      </c>
      <c r="C524" s="123" t="s">
        <v>644</v>
      </c>
      <c r="D524" s="59" t="s">
        <v>649</v>
      </c>
      <c r="E524" s="60" t="s">
        <v>17</v>
      </c>
      <c r="F524" s="61" t="s">
        <v>18</v>
      </c>
      <c r="G524" s="62">
        <v>1</v>
      </c>
      <c r="H524" s="63">
        <v>25.07</v>
      </c>
      <c r="I524" s="180"/>
      <c r="J524" s="181"/>
      <c r="K524" s="57">
        <f>I524+J524</f>
        <v>0</v>
      </c>
      <c r="L524" s="64">
        <f>I524*H524</f>
        <v>0</v>
      </c>
      <c r="M524" s="60">
        <f>J524*H524</f>
        <v>0</v>
      </c>
      <c r="N524" s="65">
        <f>L524+M524</f>
        <v>0</v>
      </c>
      <c r="O524" s="207" t="s">
        <v>82</v>
      </c>
    </row>
    <row r="525" spans="1:26" s="77" customFormat="1" ht="30.75" customHeight="1" x14ac:dyDescent="0.3">
      <c r="A525" s="5" t="s">
        <v>518</v>
      </c>
      <c r="B525" s="67" t="s">
        <v>129</v>
      </c>
      <c r="C525" s="88"/>
      <c r="D525" s="69" t="s">
        <v>176</v>
      </c>
      <c r="E525" s="70" t="s">
        <v>17</v>
      </c>
      <c r="F525" s="71" t="s">
        <v>19</v>
      </c>
      <c r="G525" s="72">
        <v>65</v>
      </c>
      <c r="H525" s="71">
        <f>ROUND(H524*G525,0)</f>
        <v>1630</v>
      </c>
      <c r="I525" s="182"/>
      <c r="J525" s="183"/>
      <c r="K525" s="73">
        <f t="shared" ref="K525:K527" si="506">I525+J525</f>
        <v>0</v>
      </c>
      <c r="L525" s="74">
        <f t="shared" ref="L525:L527" si="507">I525*H525</f>
        <v>0</v>
      </c>
      <c r="M525" s="75">
        <f t="shared" ref="M525:M527" si="508">J525*H525</f>
        <v>0</v>
      </c>
      <c r="N525" s="76">
        <f t="shared" ref="N525:N527" si="509">L525+M525</f>
        <v>0</v>
      </c>
      <c r="O525" s="214"/>
    </row>
    <row r="526" spans="1:26" ht="17.25" customHeight="1" x14ac:dyDescent="0.3">
      <c r="A526" s="5" t="s">
        <v>519</v>
      </c>
      <c r="B526" s="67" t="s">
        <v>129</v>
      </c>
      <c r="C526" s="90"/>
      <c r="D526" s="78" t="s">
        <v>174</v>
      </c>
      <c r="E526" s="70" t="s">
        <v>17</v>
      </c>
      <c r="F526" s="91" t="s">
        <v>18</v>
      </c>
      <c r="G526" s="82">
        <v>0.22</v>
      </c>
      <c r="H526" s="71">
        <f>ROUNDUP(H524*G526,0)</f>
        <v>6</v>
      </c>
      <c r="I526" s="185"/>
      <c r="J526" s="186"/>
      <c r="K526" s="73">
        <f t="shared" si="506"/>
        <v>0</v>
      </c>
      <c r="L526" s="74">
        <f t="shared" si="507"/>
        <v>0</v>
      </c>
      <c r="M526" s="75">
        <f t="shared" si="508"/>
        <v>0</v>
      </c>
      <c r="N526" s="76">
        <f t="shared" si="509"/>
        <v>0</v>
      </c>
      <c r="O526" s="210"/>
    </row>
    <row r="527" spans="1:26" ht="17.25" customHeight="1" x14ac:dyDescent="0.3">
      <c r="A527" s="5" t="s">
        <v>520</v>
      </c>
      <c r="B527" s="67" t="s">
        <v>129</v>
      </c>
      <c r="C527" s="90"/>
      <c r="D527" s="78" t="s">
        <v>772</v>
      </c>
      <c r="E527" s="70" t="s">
        <v>17</v>
      </c>
      <c r="F527" s="91" t="s">
        <v>20</v>
      </c>
      <c r="G527" s="82">
        <v>1.03</v>
      </c>
      <c r="H527" s="80">
        <f>ROUND((H524/0.19/2.95)*0.15*5*G527,0)</f>
        <v>35</v>
      </c>
      <c r="I527" s="199"/>
      <c r="J527" s="186"/>
      <c r="K527" s="73">
        <f t="shared" si="506"/>
        <v>0</v>
      </c>
      <c r="L527" s="74">
        <f t="shared" si="507"/>
        <v>0</v>
      </c>
      <c r="M527" s="75">
        <f t="shared" si="508"/>
        <v>0</v>
      </c>
      <c r="N527" s="76">
        <f t="shared" si="509"/>
        <v>0</v>
      </c>
      <c r="O527" s="210"/>
    </row>
    <row r="528" spans="1:26" s="66" customFormat="1" ht="39.75" customHeight="1" x14ac:dyDescent="0.3">
      <c r="A528" s="219" t="s">
        <v>521</v>
      </c>
      <c r="B528" s="57" t="s">
        <v>128</v>
      </c>
      <c r="C528" s="58" t="s">
        <v>767</v>
      </c>
      <c r="D528" s="59" t="s">
        <v>673</v>
      </c>
      <c r="E528" s="60" t="s">
        <v>17</v>
      </c>
      <c r="F528" s="61" t="s">
        <v>18</v>
      </c>
      <c r="G528" s="62">
        <v>1</v>
      </c>
      <c r="H528" s="63">
        <v>43.18</v>
      </c>
      <c r="I528" s="180"/>
      <c r="J528" s="181"/>
      <c r="K528" s="57">
        <f>I528+J528</f>
        <v>0</v>
      </c>
      <c r="L528" s="64">
        <f>I528*H528</f>
        <v>0</v>
      </c>
      <c r="M528" s="60">
        <f>J528*H528</f>
        <v>0</v>
      </c>
      <c r="N528" s="65">
        <f>L528+M528</f>
        <v>0</v>
      </c>
      <c r="O528" s="207" t="s">
        <v>82</v>
      </c>
    </row>
    <row r="529" spans="1:15" s="107" customFormat="1" ht="29.25" customHeight="1" x14ac:dyDescent="0.3">
      <c r="A529" s="5" t="s">
        <v>522</v>
      </c>
      <c r="B529" s="67" t="s">
        <v>129</v>
      </c>
      <c r="C529" s="124"/>
      <c r="D529" s="69" t="s">
        <v>176</v>
      </c>
      <c r="E529" s="89" t="s">
        <v>17</v>
      </c>
      <c r="F529" s="125" t="s">
        <v>19</v>
      </c>
      <c r="G529" s="126">
        <v>65</v>
      </c>
      <c r="H529" s="71">
        <f>ROUND(H528*G529,0)</f>
        <v>2807</v>
      </c>
      <c r="I529" s="200"/>
      <c r="J529" s="201"/>
      <c r="K529" s="73">
        <f t="shared" ref="K529:K531" si="510">I529+J529</f>
        <v>0</v>
      </c>
      <c r="L529" s="74">
        <f t="shared" ref="L529:L531" si="511">I529*H529</f>
        <v>0</v>
      </c>
      <c r="M529" s="75">
        <f t="shared" ref="M529:M531" si="512">J529*H529</f>
        <v>0</v>
      </c>
      <c r="N529" s="76">
        <f t="shared" ref="N529:N531" si="513">L529+M529</f>
        <v>0</v>
      </c>
      <c r="O529" s="215"/>
    </row>
    <row r="530" spans="1:15" s="77" customFormat="1" ht="16.5" customHeight="1" x14ac:dyDescent="0.3">
      <c r="A530" s="5" t="s">
        <v>523</v>
      </c>
      <c r="B530" s="67" t="s">
        <v>129</v>
      </c>
      <c r="C530" s="88"/>
      <c r="D530" s="78" t="s">
        <v>174</v>
      </c>
      <c r="E530" s="89" t="s">
        <v>17</v>
      </c>
      <c r="F530" s="71" t="s">
        <v>18</v>
      </c>
      <c r="G530" s="72">
        <v>0.22</v>
      </c>
      <c r="H530" s="71">
        <f>ROUNDUP(H528*G530,0)</f>
        <v>10</v>
      </c>
      <c r="I530" s="182"/>
      <c r="J530" s="183"/>
      <c r="K530" s="73">
        <f t="shared" si="510"/>
        <v>0</v>
      </c>
      <c r="L530" s="74">
        <f t="shared" si="511"/>
        <v>0</v>
      </c>
      <c r="M530" s="75">
        <f t="shared" si="512"/>
        <v>0</v>
      </c>
      <c r="N530" s="76">
        <f t="shared" si="513"/>
        <v>0</v>
      </c>
      <c r="O530" s="214"/>
    </row>
    <row r="531" spans="1:15" s="77" customFormat="1" ht="16.5" customHeight="1" x14ac:dyDescent="0.3">
      <c r="A531" s="5" t="s">
        <v>524</v>
      </c>
      <c r="B531" s="67" t="s">
        <v>129</v>
      </c>
      <c r="C531" s="88"/>
      <c r="D531" s="78" t="s">
        <v>772</v>
      </c>
      <c r="E531" s="89" t="s">
        <v>17</v>
      </c>
      <c r="F531" s="91" t="s">
        <v>20</v>
      </c>
      <c r="G531" s="82">
        <v>1.03</v>
      </c>
      <c r="H531" s="80">
        <f>ROUND((H528/0.19/2.95)*0.15*5*G531,0)</f>
        <v>60</v>
      </c>
      <c r="I531" s="184"/>
      <c r="J531" s="183"/>
      <c r="K531" s="73">
        <f t="shared" si="510"/>
        <v>0</v>
      </c>
      <c r="L531" s="74">
        <f t="shared" si="511"/>
        <v>0</v>
      </c>
      <c r="M531" s="75">
        <f t="shared" si="512"/>
        <v>0</v>
      </c>
      <c r="N531" s="76">
        <f t="shared" si="513"/>
        <v>0</v>
      </c>
      <c r="O531" s="214"/>
    </row>
    <row r="532" spans="1:15" s="66" customFormat="1" ht="39" customHeight="1" x14ac:dyDescent="0.3">
      <c r="A532" s="219" t="s">
        <v>525</v>
      </c>
      <c r="B532" s="57" t="s">
        <v>128</v>
      </c>
      <c r="C532" s="253" t="s">
        <v>770</v>
      </c>
      <c r="D532" s="84" t="s">
        <v>646</v>
      </c>
      <c r="E532" s="60" t="s">
        <v>17</v>
      </c>
      <c r="F532" s="61" t="s">
        <v>20</v>
      </c>
      <c r="G532" s="62">
        <v>1</v>
      </c>
      <c r="H532" s="63">
        <f>16.71/0.08*0.3</f>
        <v>62.66</v>
      </c>
      <c r="I532" s="180"/>
      <c r="J532" s="181"/>
      <c r="K532" s="57">
        <f>I532+J532</f>
        <v>0</v>
      </c>
      <c r="L532" s="64">
        <f>I532*H532</f>
        <v>0</v>
      </c>
      <c r="M532" s="60">
        <f>J532*H532</f>
        <v>0</v>
      </c>
      <c r="N532" s="65">
        <f>L532+M532</f>
        <v>0</v>
      </c>
      <c r="O532" s="207" t="s">
        <v>82</v>
      </c>
    </row>
    <row r="533" spans="1:15" s="128" customFormat="1" ht="30.75" customHeight="1" x14ac:dyDescent="0.3">
      <c r="A533" s="5" t="s">
        <v>526</v>
      </c>
      <c r="B533" s="67" t="s">
        <v>129</v>
      </c>
      <c r="C533" s="124"/>
      <c r="D533" s="69" t="s">
        <v>184</v>
      </c>
      <c r="E533" s="89" t="s">
        <v>17</v>
      </c>
      <c r="F533" s="125" t="s">
        <v>19</v>
      </c>
      <c r="G533" s="127">
        <v>13</v>
      </c>
      <c r="H533" s="71">
        <f>ROUNDUP(H532*G533,0)</f>
        <v>815</v>
      </c>
      <c r="I533" s="185"/>
      <c r="J533" s="202"/>
      <c r="K533" s="73">
        <f t="shared" ref="K533:K535" si="514">I533+J533</f>
        <v>0</v>
      </c>
      <c r="L533" s="74">
        <f t="shared" ref="L533:L535" si="515">I533*H533</f>
        <v>0</v>
      </c>
      <c r="M533" s="75">
        <f t="shared" ref="M533:M535" si="516">J533*H533</f>
        <v>0</v>
      </c>
      <c r="N533" s="76">
        <f t="shared" ref="N533:N535" si="517">L533+M533</f>
        <v>0</v>
      </c>
      <c r="O533" s="210"/>
    </row>
    <row r="534" spans="1:15" s="131" customFormat="1" ht="16.5" customHeight="1" x14ac:dyDescent="0.3">
      <c r="A534" s="5" t="s">
        <v>527</v>
      </c>
      <c r="B534" s="67" t="s">
        <v>129</v>
      </c>
      <c r="C534" s="129"/>
      <c r="D534" s="78" t="s">
        <v>174</v>
      </c>
      <c r="E534" s="89" t="s">
        <v>17</v>
      </c>
      <c r="F534" s="71" t="s">
        <v>18</v>
      </c>
      <c r="G534" s="130">
        <v>0.02</v>
      </c>
      <c r="H534" s="71">
        <f>ROUNDUP(H532*G534,0)</f>
        <v>2</v>
      </c>
      <c r="I534" s="185"/>
      <c r="J534" s="202"/>
      <c r="K534" s="73">
        <f t="shared" si="514"/>
        <v>0</v>
      </c>
      <c r="L534" s="74">
        <f t="shared" si="515"/>
        <v>0</v>
      </c>
      <c r="M534" s="75">
        <f t="shared" si="516"/>
        <v>0</v>
      </c>
      <c r="N534" s="76">
        <f t="shared" si="517"/>
        <v>0</v>
      </c>
      <c r="O534" s="208"/>
    </row>
    <row r="535" spans="1:15" s="128" customFormat="1" ht="16.5" customHeight="1" x14ac:dyDescent="0.3">
      <c r="A535" s="5" t="s">
        <v>528</v>
      </c>
      <c r="B535" s="67" t="s">
        <v>129</v>
      </c>
      <c r="C535" s="96"/>
      <c r="D535" s="78" t="s">
        <v>772</v>
      </c>
      <c r="E535" s="89" t="s">
        <v>17</v>
      </c>
      <c r="F535" s="91" t="s">
        <v>20</v>
      </c>
      <c r="G535" s="70">
        <v>1.03</v>
      </c>
      <c r="H535" s="80">
        <f>ROUND((H532/2.85)*0.05*5*G535,0)</f>
        <v>6</v>
      </c>
      <c r="I535" s="185"/>
      <c r="J535" s="202"/>
      <c r="K535" s="73">
        <f t="shared" si="514"/>
        <v>0</v>
      </c>
      <c r="L535" s="74">
        <f t="shared" si="515"/>
        <v>0</v>
      </c>
      <c r="M535" s="75">
        <f t="shared" si="516"/>
        <v>0</v>
      </c>
      <c r="N535" s="76">
        <f t="shared" si="517"/>
        <v>0</v>
      </c>
      <c r="O535" s="210"/>
    </row>
    <row r="536" spans="1:15" s="128" customFormat="1" ht="28.8" customHeight="1" x14ac:dyDescent="0.3">
      <c r="A536" s="220" t="s">
        <v>529</v>
      </c>
      <c r="B536" s="57" t="s">
        <v>128</v>
      </c>
      <c r="C536" s="253" t="s">
        <v>770</v>
      </c>
      <c r="D536" s="84" t="s">
        <v>681</v>
      </c>
      <c r="E536" s="60" t="s">
        <v>17</v>
      </c>
      <c r="F536" s="61" t="s">
        <v>20</v>
      </c>
      <c r="G536" s="62">
        <v>1</v>
      </c>
      <c r="H536" s="63">
        <f>(16.71/0.08-H532)/2.95*0.19</f>
        <v>9.42</v>
      </c>
      <c r="I536" s="180"/>
      <c r="J536" s="181"/>
      <c r="K536" s="57">
        <f>I536+J536</f>
        <v>0</v>
      </c>
      <c r="L536" s="64">
        <f>I536*H536</f>
        <v>0</v>
      </c>
      <c r="M536" s="60">
        <f>J536*H536</f>
        <v>0</v>
      </c>
      <c r="N536" s="65">
        <f>L536+M536</f>
        <v>0</v>
      </c>
      <c r="O536" s="207" t="s">
        <v>82</v>
      </c>
    </row>
    <row r="537" spans="1:15" s="128" customFormat="1" ht="16.5" customHeight="1" x14ac:dyDescent="0.3">
      <c r="A537" s="221" t="s">
        <v>530</v>
      </c>
      <c r="B537" s="67" t="s">
        <v>129</v>
      </c>
      <c r="C537" s="124"/>
      <c r="D537" s="69" t="s">
        <v>184</v>
      </c>
      <c r="E537" s="89" t="s">
        <v>17</v>
      </c>
      <c r="F537" s="125" t="s">
        <v>19</v>
      </c>
      <c r="G537" s="127">
        <v>13</v>
      </c>
      <c r="H537" s="71">
        <f>ROUNDUP(H536*G537,0)</f>
        <v>123</v>
      </c>
      <c r="I537" s="185"/>
      <c r="J537" s="202"/>
      <c r="K537" s="73">
        <f t="shared" ref="K537:K538" si="518">I537+J537</f>
        <v>0</v>
      </c>
      <c r="L537" s="74">
        <f t="shared" ref="L537:L538" si="519">I537*H537</f>
        <v>0</v>
      </c>
      <c r="M537" s="75">
        <f t="shared" ref="M537:M538" si="520">J537*H537</f>
        <v>0</v>
      </c>
      <c r="N537" s="76">
        <f t="shared" ref="N537:N538" si="521">L537+M537</f>
        <v>0</v>
      </c>
      <c r="O537" s="218"/>
    </row>
    <row r="538" spans="1:15" s="128" customFormat="1" ht="25.2" customHeight="1" x14ac:dyDescent="0.3">
      <c r="A538" s="221" t="s">
        <v>531</v>
      </c>
      <c r="B538" s="67" t="s">
        <v>129</v>
      </c>
      <c r="C538" s="129"/>
      <c r="D538" s="78" t="s">
        <v>174</v>
      </c>
      <c r="E538" s="89" t="s">
        <v>17</v>
      </c>
      <c r="F538" s="71" t="s">
        <v>18</v>
      </c>
      <c r="G538" s="130">
        <v>0.02</v>
      </c>
      <c r="H538" s="71">
        <f>ROUNDUP(H536*G538,0)</f>
        <v>1</v>
      </c>
      <c r="I538" s="185"/>
      <c r="J538" s="202"/>
      <c r="K538" s="73">
        <f t="shared" si="518"/>
        <v>0</v>
      </c>
      <c r="L538" s="74">
        <f t="shared" si="519"/>
        <v>0</v>
      </c>
      <c r="M538" s="75">
        <f t="shared" si="520"/>
        <v>0</v>
      </c>
      <c r="N538" s="76">
        <f t="shared" si="521"/>
        <v>0</v>
      </c>
      <c r="O538" s="218"/>
    </row>
    <row r="539" spans="1:15" s="66" customFormat="1" ht="39" customHeight="1" x14ac:dyDescent="0.3">
      <c r="A539" s="219" t="s">
        <v>532</v>
      </c>
      <c r="B539" s="57" t="s">
        <v>128</v>
      </c>
      <c r="C539" s="58" t="s">
        <v>769</v>
      </c>
      <c r="D539" s="59" t="s">
        <v>210</v>
      </c>
      <c r="E539" s="60" t="s">
        <v>17</v>
      </c>
      <c r="F539" s="61" t="s">
        <v>20</v>
      </c>
      <c r="G539" s="62">
        <v>1</v>
      </c>
      <c r="H539" s="92">
        <f>2.73/0.12</f>
        <v>22.75</v>
      </c>
      <c r="I539" s="189"/>
      <c r="J539" s="190"/>
      <c r="K539" s="57">
        <f>I539+J539</f>
        <v>0</v>
      </c>
      <c r="L539" s="64">
        <f>I539*H539</f>
        <v>0</v>
      </c>
      <c r="M539" s="60">
        <f>J539*H539</f>
        <v>0</v>
      </c>
      <c r="N539" s="65">
        <f>L539+M539</f>
        <v>0</v>
      </c>
      <c r="O539" s="207" t="s">
        <v>82</v>
      </c>
    </row>
    <row r="540" spans="1:15" s="77" customFormat="1" ht="18.75" customHeight="1" x14ac:dyDescent="0.3">
      <c r="A540" s="5" t="s">
        <v>533</v>
      </c>
      <c r="B540" s="67" t="s">
        <v>129</v>
      </c>
      <c r="C540" s="88"/>
      <c r="D540" s="78" t="s">
        <v>211</v>
      </c>
      <c r="E540" s="89" t="s">
        <v>17</v>
      </c>
      <c r="F540" s="71" t="s">
        <v>19</v>
      </c>
      <c r="G540" s="93">
        <v>51</v>
      </c>
      <c r="H540" s="94">
        <f>ROUND(H539*G540,0)</f>
        <v>1160</v>
      </c>
      <c r="I540" s="185"/>
      <c r="J540" s="186"/>
      <c r="K540" s="73">
        <f t="shared" ref="K540:K542" si="522">I540+J540</f>
        <v>0</v>
      </c>
      <c r="L540" s="74">
        <f t="shared" ref="L540:L542" si="523">I540*H540</f>
        <v>0</v>
      </c>
      <c r="M540" s="75">
        <f t="shared" ref="M540:M542" si="524">J540*H540</f>
        <v>0</v>
      </c>
      <c r="N540" s="76">
        <f t="shared" ref="N540:N542" si="525">L540+M540</f>
        <v>0</v>
      </c>
      <c r="O540" s="208"/>
    </row>
    <row r="541" spans="1:15" s="95" customFormat="1" ht="18.75" customHeight="1" x14ac:dyDescent="0.3">
      <c r="A541" s="5" t="s">
        <v>534</v>
      </c>
      <c r="B541" s="67" t="s">
        <v>129</v>
      </c>
      <c r="C541" s="90"/>
      <c r="D541" s="78" t="s">
        <v>26</v>
      </c>
      <c r="E541" s="89" t="s">
        <v>17</v>
      </c>
      <c r="F541" s="91" t="s">
        <v>18</v>
      </c>
      <c r="G541" s="82">
        <v>0.02</v>
      </c>
      <c r="H541" s="71">
        <f>ROUNDUP(H539*G541,0)</f>
        <v>1</v>
      </c>
      <c r="I541" s="185"/>
      <c r="J541" s="186"/>
      <c r="K541" s="73">
        <f t="shared" si="522"/>
        <v>0</v>
      </c>
      <c r="L541" s="74">
        <f t="shared" si="523"/>
        <v>0</v>
      </c>
      <c r="M541" s="75">
        <f t="shared" si="524"/>
        <v>0</v>
      </c>
      <c r="N541" s="76">
        <f t="shared" si="525"/>
        <v>0</v>
      </c>
      <c r="O541" s="210"/>
    </row>
    <row r="542" spans="1:15" s="95" customFormat="1" ht="18.75" customHeight="1" x14ac:dyDescent="0.3">
      <c r="A542" s="5" t="s">
        <v>753</v>
      </c>
      <c r="B542" s="67" t="s">
        <v>129</v>
      </c>
      <c r="C542" s="96"/>
      <c r="D542" s="78" t="s">
        <v>772</v>
      </c>
      <c r="E542" s="89" t="s">
        <v>17</v>
      </c>
      <c r="F542" s="91" t="s">
        <v>20</v>
      </c>
      <c r="G542" s="82">
        <v>1.03</v>
      </c>
      <c r="H542" s="80">
        <f>ROUND((H539/2.95)*0.1*12*G542,0)</f>
        <v>10</v>
      </c>
      <c r="I542" s="185"/>
      <c r="J542" s="186"/>
      <c r="K542" s="73">
        <f t="shared" si="522"/>
        <v>0</v>
      </c>
      <c r="L542" s="74">
        <f t="shared" si="523"/>
        <v>0</v>
      </c>
      <c r="M542" s="75">
        <f t="shared" si="524"/>
        <v>0</v>
      </c>
      <c r="N542" s="76">
        <f t="shared" si="525"/>
        <v>0</v>
      </c>
      <c r="O542" s="209"/>
    </row>
    <row r="543" spans="1:15" s="101" customFormat="1" ht="39" customHeight="1" x14ac:dyDescent="0.3">
      <c r="A543" s="219" t="s">
        <v>754</v>
      </c>
      <c r="B543" s="57" t="s">
        <v>128</v>
      </c>
      <c r="C543" s="253" t="s">
        <v>771</v>
      </c>
      <c r="D543" s="59" t="s">
        <v>676</v>
      </c>
      <c r="E543" s="97" t="s">
        <v>17</v>
      </c>
      <c r="F543" s="98" t="s">
        <v>19</v>
      </c>
      <c r="G543" s="62">
        <v>1</v>
      </c>
      <c r="H543" s="63">
        <v>50</v>
      </c>
      <c r="I543" s="203"/>
      <c r="J543" s="204"/>
      <c r="K543" s="57">
        <f>I543+J543</f>
        <v>0</v>
      </c>
      <c r="L543" s="64">
        <f>I543*H543</f>
        <v>0</v>
      </c>
      <c r="M543" s="60">
        <f>J543*H543</f>
        <v>0</v>
      </c>
      <c r="N543" s="65">
        <f>L543+M543</f>
        <v>0</v>
      </c>
      <c r="O543" s="207" t="s">
        <v>82</v>
      </c>
    </row>
    <row r="544" spans="1:15" s="107" customFormat="1" ht="20.25" customHeight="1" x14ac:dyDescent="0.3">
      <c r="A544" s="5" t="s">
        <v>755</v>
      </c>
      <c r="B544" s="67" t="s">
        <v>129</v>
      </c>
      <c r="C544" s="134"/>
      <c r="D544" s="136" t="s">
        <v>677</v>
      </c>
      <c r="E544" s="89" t="s">
        <v>17</v>
      </c>
      <c r="F544" s="125" t="s">
        <v>19</v>
      </c>
      <c r="G544" s="126">
        <v>1</v>
      </c>
      <c r="H544" s="127">
        <v>34</v>
      </c>
      <c r="I544" s="185"/>
      <c r="J544" s="202"/>
      <c r="K544" s="73">
        <f t="shared" ref="K544:K545" si="526">I544+J544</f>
        <v>0</v>
      </c>
      <c r="L544" s="74">
        <f t="shared" ref="L544:L545" si="527">I544*H544</f>
        <v>0</v>
      </c>
      <c r="M544" s="75">
        <f t="shared" ref="M544:M545" si="528">J544*H544</f>
        <v>0</v>
      </c>
      <c r="N544" s="76">
        <f t="shared" ref="N544:N545" si="529">L544+M544</f>
        <v>0</v>
      </c>
      <c r="O544" s="209"/>
    </row>
    <row r="545" spans="1:26" s="107" customFormat="1" ht="20.25" customHeight="1" x14ac:dyDescent="0.3">
      <c r="A545" s="5" t="s">
        <v>756</v>
      </c>
      <c r="B545" s="67" t="s">
        <v>129</v>
      </c>
      <c r="C545" s="134"/>
      <c r="D545" s="137" t="s">
        <v>678</v>
      </c>
      <c r="E545" s="89" t="s">
        <v>17</v>
      </c>
      <c r="F545" s="125" t="s">
        <v>19</v>
      </c>
      <c r="G545" s="126">
        <v>1</v>
      </c>
      <c r="H545" s="127">
        <v>16</v>
      </c>
      <c r="I545" s="185"/>
      <c r="J545" s="202"/>
      <c r="K545" s="73">
        <f t="shared" si="526"/>
        <v>0</v>
      </c>
      <c r="L545" s="74">
        <f t="shared" si="527"/>
        <v>0</v>
      </c>
      <c r="M545" s="75">
        <f t="shared" si="528"/>
        <v>0</v>
      </c>
      <c r="N545" s="76">
        <f t="shared" si="529"/>
        <v>0</v>
      </c>
      <c r="O545" s="209"/>
    </row>
    <row r="546" spans="1:26" s="56" customFormat="1" ht="31.5" customHeight="1" x14ac:dyDescent="0.3">
      <c r="A546" s="225" t="s">
        <v>535</v>
      </c>
      <c r="B546" s="116"/>
      <c r="C546" s="133" t="s">
        <v>122</v>
      </c>
      <c r="D546" s="45" t="s">
        <v>671</v>
      </c>
      <c r="E546" s="117"/>
      <c r="F546" s="117"/>
      <c r="G546" s="118"/>
      <c r="H546" s="116"/>
      <c r="I546" s="197"/>
      <c r="J546" s="198"/>
      <c r="K546" s="43"/>
      <c r="L546" s="119"/>
      <c r="M546" s="120"/>
      <c r="N546" s="55"/>
      <c r="O546" s="213"/>
      <c r="P546" s="121"/>
      <c r="Q546" s="121"/>
      <c r="R546" s="121"/>
      <c r="S546" s="121"/>
      <c r="T546" s="121"/>
      <c r="U546" s="121"/>
      <c r="V546" s="122"/>
      <c r="W546" s="122"/>
      <c r="X546" s="122"/>
      <c r="Y546" s="122"/>
      <c r="Z546" s="122"/>
    </row>
    <row r="547" spans="1:26" s="66" customFormat="1" ht="37.5" customHeight="1" x14ac:dyDescent="0.3">
      <c r="A547" s="219" t="s">
        <v>536</v>
      </c>
      <c r="B547" s="57" t="s">
        <v>128</v>
      </c>
      <c r="C547" s="123" t="s">
        <v>644</v>
      </c>
      <c r="D547" s="59" t="s">
        <v>649</v>
      </c>
      <c r="E547" s="60" t="s">
        <v>17</v>
      </c>
      <c r="F547" s="61" t="s">
        <v>18</v>
      </c>
      <c r="G547" s="62">
        <v>1</v>
      </c>
      <c r="H547" s="63">
        <v>25.07</v>
      </c>
      <c r="I547" s="180"/>
      <c r="J547" s="181"/>
      <c r="K547" s="57">
        <f>I547+J547</f>
        <v>0</v>
      </c>
      <c r="L547" s="64">
        <f>I547*H547</f>
        <v>0</v>
      </c>
      <c r="M547" s="60">
        <f>J547*H547</f>
        <v>0</v>
      </c>
      <c r="N547" s="65">
        <f>L547+M547</f>
        <v>0</v>
      </c>
      <c r="O547" s="207" t="s">
        <v>82</v>
      </c>
    </row>
    <row r="548" spans="1:26" s="77" customFormat="1" ht="30.75" customHeight="1" x14ac:dyDescent="0.3">
      <c r="A548" s="5" t="s">
        <v>537</v>
      </c>
      <c r="B548" s="67" t="s">
        <v>129</v>
      </c>
      <c r="C548" s="88"/>
      <c r="D548" s="69" t="s">
        <v>176</v>
      </c>
      <c r="E548" s="70" t="s">
        <v>17</v>
      </c>
      <c r="F548" s="71" t="s">
        <v>19</v>
      </c>
      <c r="G548" s="72">
        <v>65</v>
      </c>
      <c r="H548" s="71">
        <f>ROUND(H547*G548,0)</f>
        <v>1630</v>
      </c>
      <c r="I548" s="182"/>
      <c r="J548" s="183"/>
      <c r="K548" s="73">
        <f t="shared" ref="K548:K550" si="530">I548+J548</f>
        <v>0</v>
      </c>
      <c r="L548" s="74">
        <f t="shared" ref="L548:L550" si="531">I548*H548</f>
        <v>0</v>
      </c>
      <c r="M548" s="75">
        <f t="shared" ref="M548:M550" si="532">J548*H548</f>
        <v>0</v>
      </c>
      <c r="N548" s="76">
        <f t="shared" ref="N548:N550" si="533">L548+M548</f>
        <v>0</v>
      </c>
      <c r="O548" s="214"/>
    </row>
    <row r="549" spans="1:26" ht="17.25" customHeight="1" x14ac:dyDescent="0.3">
      <c r="A549" s="5" t="s">
        <v>538</v>
      </c>
      <c r="B549" s="67" t="s">
        <v>129</v>
      </c>
      <c r="C549" s="90"/>
      <c r="D549" s="78" t="s">
        <v>174</v>
      </c>
      <c r="E549" s="70" t="s">
        <v>17</v>
      </c>
      <c r="F549" s="91" t="s">
        <v>18</v>
      </c>
      <c r="G549" s="82">
        <v>0.22</v>
      </c>
      <c r="H549" s="71">
        <f>ROUNDUP(H547*G549,0)</f>
        <v>6</v>
      </c>
      <c r="I549" s="185"/>
      <c r="J549" s="186"/>
      <c r="K549" s="73">
        <f t="shared" si="530"/>
        <v>0</v>
      </c>
      <c r="L549" s="74">
        <f t="shared" si="531"/>
        <v>0</v>
      </c>
      <c r="M549" s="75">
        <f t="shared" si="532"/>
        <v>0</v>
      </c>
      <c r="N549" s="76">
        <f t="shared" si="533"/>
        <v>0</v>
      </c>
      <c r="O549" s="210"/>
    </row>
    <row r="550" spans="1:26" ht="17.25" customHeight="1" x14ac:dyDescent="0.3">
      <c r="A550" s="5" t="s">
        <v>539</v>
      </c>
      <c r="B550" s="67" t="s">
        <v>129</v>
      </c>
      <c r="C550" s="90"/>
      <c r="D550" s="78" t="s">
        <v>772</v>
      </c>
      <c r="E550" s="70" t="s">
        <v>17</v>
      </c>
      <c r="F550" s="91" t="s">
        <v>20</v>
      </c>
      <c r="G550" s="82">
        <v>1.03</v>
      </c>
      <c r="H550" s="80">
        <f>ROUND((H547/0.19/2.95)*0.15*5*G550,0)</f>
        <v>35</v>
      </c>
      <c r="I550" s="199"/>
      <c r="J550" s="186"/>
      <c r="K550" s="73">
        <f t="shared" si="530"/>
        <v>0</v>
      </c>
      <c r="L550" s="74">
        <f t="shared" si="531"/>
        <v>0</v>
      </c>
      <c r="M550" s="75">
        <f t="shared" si="532"/>
        <v>0</v>
      </c>
      <c r="N550" s="76">
        <f t="shared" si="533"/>
        <v>0</v>
      </c>
      <c r="O550" s="210"/>
    </row>
    <row r="551" spans="1:26" s="66" customFormat="1" ht="37.5" customHeight="1" x14ac:dyDescent="0.3">
      <c r="A551" s="219" t="s">
        <v>540</v>
      </c>
      <c r="B551" s="57" t="s">
        <v>128</v>
      </c>
      <c r="C551" s="58" t="s">
        <v>767</v>
      </c>
      <c r="D551" s="59" t="s">
        <v>673</v>
      </c>
      <c r="E551" s="60" t="s">
        <v>17</v>
      </c>
      <c r="F551" s="61" t="s">
        <v>18</v>
      </c>
      <c r="G551" s="62">
        <v>1</v>
      </c>
      <c r="H551" s="63">
        <v>43.18</v>
      </c>
      <c r="I551" s="180"/>
      <c r="J551" s="181"/>
      <c r="K551" s="57">
        <f>I551+J551</f>
        <v>0</v>
      </c>
      <c r="L551" s="64">
        <f>I551*H551</f>
        <v>0</v>
      </c>
      <c r="M551" s="60">
        <f>J551*H551</f>
        <v>0</v>
      </c>
      <c r="N551" s="65">
        <f>L551+M551</f>
        <v>0</v>
      </c>
      <c r="O551" s="207" t="s">
        <v>82</v>
      </c>
    </row>
    <row r="552" spans="1:26" s="107" customFormat="1" ht="29.25" customHeight="1" x14ac:dyDescent="0.3">
      <c r="A552" s="5" t="s">
        <v>541</v>
      </c>
      <c r="B552" s="67" t="s">
        <v>129</v>
      </c>
      <c r="C552" s="124"/>
      <c r="D552" s="69" t="s">
        <v>176</v>
      </c>
      <c r="E552" s="89" t="s">
        <v>17</v>
      </c>
      <c r="F552" s="125" t="s">
        <v>19</v>
      </c>
      <c r="G552" s="126">
        <v>65</v>
      </c>
      <c r="H552" s="71">
        <f>ROUND(H551*G552,0)</f>
        <v>2807</v>
      </c>
      <c r="I552" s="200"/>
      <c r="J552" s="201"/>
      <c r="K552" s="73">
        <f t="shared" ref="K552:K554" si="534">I552+J552</f>
        <v>0</v>
      </c>
      <c r="L552" s="74">
        <f t="shared" ref="L552:L554" si="535">I552*H552</f>
        <v>0</v>
      </c>
      <c r="M552" s="75">
        <f t="shared" ref="M552:M554" si="536">J552*H552</f>
        <v>0</v>
      </c>
      <c r="N552" s="76">
        <f t="shared" ref="N552:N554" si="537">L552+M552</f>
        <v>0</v>
      </c>
      <c r="O552" s="215"/>
    </row>
    <row r="553" spans="1:26" s="77" customFormat="1" ht="16.5" customHeight="1" x14ac:dyDescent="0.3">
      <c r="A553" s="5" t="s">
        <v>542</v>
      </c>
      <c r="B553" s="67" t="s">
        <v>129</v>
      </c>
      <c r="C553" s="88"/>
      <c r="D553" s="78" t="s">
        <v>174</v>
      </c>
      <c r="E553" s="89" t="s">
        <v>17</v>
      </c>
      <c r="F553" s="71" t="s">
        <v>18</v>
      </c>
      <c r="G553" s="72">
        <v>0.22</v>
      </c>
      <c r="H553" s="71">
        <f>ROUNDUP(H551*G553,0)</f>
        <v>10</v>
      </c>
      <c r="I553" s="182"/>
      <c r="J553" s="183"/>
      <c r="K553" s="73">
        <f t="shared" si="534"/>
        <v>0</v>
      </c>
      <c r="L553" s="74">
        <f t="shared" si="535"/>
        <v>0</v>
      </c>
      <c r="M553" s="75">
        <f t="shared" si="536"/>
        <v>0</v>
      </c>
      <c r="N553" s="76">
        <f t="shared" si="537"/>
        <v>0</v>
      </c>
      <c r="O553" s="214"/>
    </row>
    <row r="554" spans="1:26" s="77" customFormat="1" ht="16.5" customHeight="1" x14ac:dyDescent="0.3">
      <c r="A554" s="5" t="s">
        <v>543</v>
      </c>
      <c r="B554" s="67" t="s">
        <v>129</v>
      </c>
      <c r="C554" s="88"/>
      <c r="D554" s="78" t="s">
        <v>772</v>
      </c>
      <c r="E554" s="89" t="s">
        <v>17</v>
      </c>
      <c r="F554" s="91" t="s">
        <v>20</v>
      </c>
      <c r="G554" s="82">
        <v>1.03</v>
      </c>
      <c r="H554" s="80">
        <f>ROUND((H551/0.19/2.95)*0.15*5*G554,0)</f>
        <v>60</v>
      </c>
      <c r="I554" s="184"/>
      <c r="J554" s="183"/>
      <c r="K554" s="73">
        <f t="shared" si="534"/>
        <v>0</v>
      </c>
      <c r="L554" s="74">
        <f t="shared" si="535"/>
        <v>0</v>
      </c>
      <c r="M554" s="75">
        <f t="shared" si="536"/>
        <v>0</v>
      </c>
      <c r="N554" s="76">
        <f t="shared" si="537"/>
        <v>0</v>
      </c>
      <c r="O554" s="214"/>
    </row>
    <row r="555" spans="1:26" s="66" customFormat="1" ht="39.75" customHeight="1" x14ac:dyDescent="0.3">
      <c r="A555" s="219" t="s">
        <v>544</v>
      </c>
      <c r="B555" s="57" t="s">
        <v>128</v>
      </c>
      <c r="C555" s="253" t="s">
        <v>770</v>
      </c>
      <c r="D555" s="84" t="s">
        <v>646</v>
      </c>
      <c r="E555" s="60" t="s">
        <v>17</v>
      </c>
      <c r="F555" s="61" t="s">
        <v>20</v>
      </c>
      <c r="G555" s="62">
        <v>1</v>
      </c>
      <c r="H555" s="63">
        <f>16.71/0.08*0.3</f>
        <v>62.66</v>
      </c>
      <c r="I555" s="180"/>
      <c r="J555" s="181"/>
      <c r="K555" s="57">
        <f>I555+J555</f>
        <v>0</v>
      </c>
      <c r="L555" s="64">
        <f>I555*H555</f>
        <v>0</v>
      </c>
      <c r="M555" s="60">
        <f>J555*H555</f>
        <v>0</v>
      </c>
      <c r="N555" s="65">
        <f>L555+M555</f>
        <v>0</v>
      </c>
      <c r="O555" s="207" t="s">
        <v>82</v>
      </c>
    </row>
    <row r="556" spans="1:26" s="128" customFormat="1" ht="30.75" customHeight="1" x14ac:dyDescent="0.3">
      <c r="A556" s="5" t="s">
        <v>545</v>
      </c>
      <c r="B556" s="67" t="s">
        <v>129</v>
      </c>
      <c r="C556" s="124"/>
      <c r="D556" s="69" t="s">
        <v>184</v>
      </c>
      <c r="E556" s="89" t="s">
        <v>17</v>
      </c>
      <c r="F556" s="125" t="s">
        <v>19</v>
      </c>
      <c r="G556" s="127">
        <v>13</v>
      </c>
      <c r="H556" s="71">
        <f>ROUNDUP(H555*G556,0)</f>
        <v>815</v>
      </c>
      <c r="I556" s="185"/>
      <c r="J556" s="202"/>
      <c r="K556" s="73">
        <f t="shared" ref="K556:K558" si="538">I556+J556</f>
        <v>0</v>
      </c>
      <c r="L556" s="74">
        <f t="shared" ref="L556:L558" si="539">I556*H556</f>
        <v>0</v>
      </c>
      <c r="M556" s="75">
        <f t="shared" ref="M556:M558" si="540">J556*H556</f>
        <v>0</v>
      </c>
      <c r="N556" s="76">
        <f t="shared" ref="N556:N558" si="541">L556+M556</f>
        <v>0</v>
      </c>
      <c r="O556" s="210"/>
    </row>
    <row r="557" spans="1:26" s="131" customFormat="1" ht="16.5" customHeight="1" x14ac:dyDescent="0.3">
      <c r="A557" s="5" t="s">
        <v>546</v>
      </c>
      <c r="B557" s="67" t="s">
        <v>129</v>
      </c>
      <c r="C557" s="129"/>
      <c r="D557" s="78" t="s">
        <v>174</v>
      </c>
      <c r="E557" s="89" t="s">
        <v>17</v>
      </c>
      <c r="F557" s="71" t="s">
        <v>18</v>
      </c>
      <c r="G557" s="130">
        <v>0.02</v>
      </c>
      <c r="H557" s="71">
        <f>ROUNDUP(H555*G557,0)</f>
        <v>2</v>
      </c>
      <c r="I557" s="185"/>
      <c r="J557" s="202"/>
      <c r="K557" s="73">
        <f t="shared" si="538"/>
        <v>0</v>
      </c>
      <c r="L557" s="74">
        <f t="shared" si="539"/>
        <v>0</v>
      </c>
      <c r="M557" s="75">
        <f t="shared" si="540"/>
        <v>0</v>
      </c>
      <c r="N557" s="76">
        <f t="shared" si="541"/>
        <v>0</v>
      </c>
      <c r="O557" s="208"/>
    </row>
    <row r="558" spans="1:26" s="128" customFormat="1" ht="16.5" customHeight="1" x14ac:dyDescent="0.3">
      <c r="A558" s="5" t="s">
        <v>547</v>
      </c>
      <c r="B558" s="67" t="s">
        <v>129</v>
      </c>
      <c r="C558" s="96"/>
      <c r="D558" s="78" t="s">
        <v>772</v>
      </c>
      <c r="E558" s="89" t="s">
        <v>17</v>
      </c>
      <c r="F558" s="91" t="s">
        <v>20</v>
      </c>
      <c r="G558" s="70">
        <v>1.03</v>
      </c>
      <c r="H558" s="80">
        <f>ROUND((H555/2.95)*0.05*5*G558,0)</f>
        <v>5</v>
      </c>
      <c r="I558" s="185"/>
      <c r="J558" s="202"/>
      <c r="K558" s="73">
        <f t="shared" si="538"/>
        <v>0</v>
      </c>
      <c r="L558" s="74">
        <f t="shared" si="539"/>
        <v>0</v>
      </c>
      <c r="M558" s="75">
        <f t="shared" si="540"/>
        <v>0</v>
      </c>
      <c r="N558" s="76">
        <f t="shared" si="541"/>
        <v>0</v>
      </c>
      <c r="O558" s="210"/>
    </row>
    <row r="559" spans="1:26" s="128" customFormat="1" ht="28.8" customHeight="1" x14ac:dyDescent="0.3">
      <c r="A559" s="220" t="s">
        <v>548</v>
      </c>
      <c r="B559" s="57" t="s">
        <v>128</v>
      </c>
      <c r="C559" s="253" t="s">
        <v>770</v>
      </c>
      <c r="D559" s="84" t="s">
        <v>681</v>
      </c>
      <c r="E559" s="60" t="s">
        <v>17</v>
      </c>
      <c r="F559" s="61" t="s">
        <v>20</v>
      </c>
      <c r="G559" s="62">
        <v>1</v>
      </c>
      <c r="H559" s="63">
        <f>(16.71/0.08-H555)/2.95*0.19</f>
        <v>9.42</v>
      </c>
      <c r="I559" s="180"/>
      <c r="J559" s="181"/>
      <c r="K559" s="57">
        <f>I559+J559</f>
        <v>0</v>
      </c>
      <c r="L559" s="64">
        <f>I559*H559</f>
        <v>0</v>
      </c>
      <c r="M559" s="60">
        <f>J559*H559</f>
        <v>0</v>
      </c>
      <c r="N559" s="65">
        <f>L559+M559</f>
        <v>0</v>
      </c>
      <c r="O559" s="207" t="s">
        <v>82</v>
      </c>
    </row>
    <row r="560" spans="1:26" s="128" customFormat="1" ht="16.5" customHeight="1" x14ac:dyDescent="0.3">
      <c r="A560" s="221" t="s">
        <v>549</v>
      </c>
      <c r="B560" s="67" t="s">
        <v>129</v>
      </c>
      <c r="C560" s="124"/>
      <c r="D560" s="69" t="s">
        <v>184</v>
      </c>
      <c r="E560" s="89" t="s">
        <v>17</v>
      </c>
      <c r="F560" s="125" t="s">
        <v>19</v>
      </c>
      <c r="G560" s="127">
        <v>13</v>
      </c>
      <c r="H560" s="71">
        <f>ROUNDUP(H559*G560,0)</f>
        <v>123</v>
      </c>
      <c r="I560" s="185"/>
      <c r="J560" s="202"/>
      <c r="K560" s="73">
        <f t="shared" ref="K560:K561" si="542">I560+J560</f>
        <v>0</v>
      </c>
      <c r="L560" s="74">
        <f t="shared" ref="L560:L561" si="543">I560*H560</f>
        <v>0</v>
      </c>
      <c r="M560" s="75">
        <f t="shared" ref="M560:M561" si="544">J560*H560</f>
        <v>0</v>
      </c>
      <c r="N560" s="76">
        <f t="shared" ref="N560:N561" si="545">L560+M560</f>
        <v>0</v>
      </c>
      <c r="O560" s="218"/>
    </row>
    <row r="561" spans="1:26" s="128" customFormat="1" ht="16.5" customHeight="1" x14ac:dyDescent="0.3">
      <c r="A561" s="221" t="s">
        <v>550</v>
      </c>
      <c r="B561" s="67" t="s">
        <v>129</v>
      </c>
      <c r="C561" s="129"/>
      <c r="D561" s="78" t="s">
        <v>174</v>
      </c>
      <c r="E561" s="89" t="s">
        <v>17</v>
      </c>
      <c r="F561" s="71" t="s">
        <v>18</v>
      </c>
      <c r="G561" s="130">
        <v>0.02</v>
      </c>
      <c r="H561" s="71">
        <f>ROUNDUP(H559*G561,0)</f>
        <v>1</v>
      </c>
      <c r="I561" s="185"/>
      <c r="J561" s="202"/>
      <c r="K561" s="73">
        <f t="shared" si="542"/>
        <v>0</v>
      </c>
      <c r="L561" s="74">
        <f t="shared" si="543"/>
        <v>0</v>
      </c>
      <c r="M561" s="75">
        <f t="shared" si="544"/>
        <v>0</v>
      </c>
      <c r="N561" s="76">
        <f t="shared" si="545"/>
        <v>0</v>
      </c>
      <c r="O561" s="218"/>
    </row>
    <row r="562" spans="1:26" s="66" customFormat="1" ht="39.75" customHeight="1" x14ac:dyDescent="0.3">
      <c r="A562" s="219" t="s">
        <v>551</v>
      </c>
      <c r="B562" s="57" t="s">
        <v>128</v>
      </c>
      <c r="C562" s="58" t="s">
        <v>769</v>
      </c>
      <c r="D562" s="59" t="s">
        <v>210</v>
      </c>
      <c r="E562" s="60" t="s">
        <v>17</v>
      </c>
      <c r="F562" s="61" t="s">
        <v>20</v>
      </c>
      <c r="G562" s="62">
        <v>1</v>
      </c>
      <c r="H562" s="92">
        <f>2.73/0.12</f>
        <v>22.75</v>
      </c>
      <c r="I562" s="189"/>
      <c r="J562" s="190"/>
      <c r="K562" s="57">
        <f>I562+J562</f>
        <v>0</v>
      </c>
      <c r="L562" s="64">
        <f>I562*H562</f>
        <v>0</v>
      </c>
      <c r="M562" s="60">
        <f>J562*H562</f>
        <v>0</v>
      </c>
      <c r="N562" s="65">
        <f>L562+M562</f>
        <v>0</v>
      </c>
      <c r="O562" s="207" t="s">
        <v>82</v>
      </c>
    </row>
    <row r="563" spans="1:26" s="77" customFormat="1" ht="18.75" customHeight="1" x14ac:dyDescent="0.3">
      <c r="A563" s="5" t="s">
        <v>552</v>
      </c>
      <c r="B563" s="67" t="s">
        <v>129</v>
      </c>
      <c r="C563" s="88"/>
      <c r="D563" s="78" t="s">
        <v>211</v>
      </c>
      <c r="E563" s="89" t="s">
        <v>17</v>
      </c>
      <c r="F563" s="71" t="s">
        <v>19</v>
      </c>
      <c r="G563" s="93">
        <v>51</v>
      </c>
      <c r="H563" s="94">
        <f>ROUND(H562*G563,0)</f>
        <v>1160</v>
      </c>
      <c r="I563" s="185"/>
      <c r="J563" s="186"/>
      <c r="K563" s="73">
        <f t="shared" ref="K563:K565" si="546">I563+J563</f>
        <v>0</v>
      </c>
      <c r="L563" s="74">
        <f t="shared" ref="L563:L565" si="547">I563*H563</f>
        <v>0</v>
      </c>
      <c r="M563" s="75">
        <f t="shared" ref="M563:M565" si="548">J563*H563</f>
        <v>0</v>
      </c>
      <c r="N563" s="76">
        <f t="shared" ref="N563:N565" si="549">L563+M563</f>
        <v>0</v>
      </c>
      <c r="O563" s="208"/>
    </row>
    <row r="564" spans="1:26" s="95" customFormat="1" ht="18.75" customHeight="1" x14ac:dyDescent="0.3">
      <c r="A564" s="5" t="s">
        <v>553</v>
      </c>
      <c r="B564" s="67" t="s">
        <v>129</v>
      </c>
      <c r="C564" s="90"/>
      <c r="D564" s="78" t="s">
        <v>26</v>
      </c>
      <c r="E564" s="89" t="s">
        <v>17</v>
      </c>
      <c r="F564" s="91" t="s">
        <v>18</v>
      </c>
      <c r="G564" s="82">
        <v>0.02</v>
      </c>
      <c r="H564" s="71">
        <f>ROUNDUP(H562*G564,0)</f>
        <v>1</v>
      </c>
      <c r="I564" s="185"/>
      <c r="J564" s="186"/>
      <c r="K564" s="73">
        <f t="shared" si="546"/>
        <v>0</v>
      </c>
      <c r="L564" s="74">
        <f t="shared" si="547"/>
        <v>0</v>
      </c>
      <c r="M564" s="75">
        <f t="shared" si="548"/>
        <v>0</v>
      </c>
      <c r="N564" s="76">
        <f t="shared" si="549"/>
        <v>0</v>
      </c>
      <c r="O564" s="210"/>
    </row>
    <row r="565" spans="1:26" s="95" customFormat="1" ht="18.75" customHeight="1" x14ac:dyDescent="0.3">
      <c r="A565" s="5" t="s">
        <v>757</v>
      </c>
      <c r="B565" s="67" t="s">
        <v>129</v>
      </c>
      <c r="C565" s="96"/>
      <c r="D565" s="78" t="s">
        <v>772</v>
      </c>
      <c r="E565" s="89" t="s">
        <v>17</v>
      </c>
      <c r="F565" s="91" t="s">
        <v>20</v>
      </c>
      <c r="G565" s="82">
        <v>1.03</v>
      </c>
      <c r="H565" s="80">
        <f>ROUND((H562/2.95)*0.1*12*G565,0)</f>
        <v>10</v>
      </c>
      <c r="I565" s="185"/>
      <c r="J565" s="186"/>
      <c r="K565" s="73">
        <f t="shared" si="546"/>
        <v>0</v>
      </c>
      <c r="L565" s="74">
        <f t="shared" si="547"/>
        <v>0</v>
      </c>
      <c r="M565" s="75">
        <f t="shared" si="548"/>
        <v>0</v>
      </c>
      <c r="N565" s="76">
        <f t="shared" si="549"/>
        <v>0</v>
      </c>
      <c r="O565" s="209"/>
    </row>
    <row r="566" spans="1:26" s="101" customFormat="1" ht="39.75" customHeight="1" x14ac:dyDescent="0.3">
      <c r="A566" s="219" t="s">
        <v>758</v>
      </c>
      <c r="B566" s="57" t="s">
        <v>128</v>
      </c>
      <c r="C566" s="253" t="s">
        <v>771</v>
      </c>
      <c r="D566" s="59" t="s">
        <v>676</v>
      </c>
      <c r="E566" s="97" t="s">
        <v>17</v>
      </c>
      <c r="F566" s="98" t="s">
        <v>19</v>
      </c>
      <c r="G566" s="62">
        <v>1</v>
      </c>
      <c r="H566" s="63">
        <v>50</v>
      </c>
      <c r="I566" s="203"/>
      <c r="J566" s="204"/>
      <c r="K566" s="57">
        <f>I566+J566</f>
        <v>0</v>
      </c>
      <c r="L566" s="64">
        <f>I566*H566</f>
        <v>0</v>
      </c>
      <c r="M566" s="60">
        <f>J566*H566</f>
        <v>0</v>
      </c>
      <c r="N566" s="65">
        <f>L566+M566</f>
        <v>0</v>
      </c>
      <c r="O566" s="207" t="s">
        <v>82</v>
      </c>
    </row>
    <row r="567" spans="1:26" s="107" customFormat="1" ht="20.25" customHeight="1" x14ac:dyDescent="0.3">
      <c r="A567" s="5" t="s">
        <v>759</v>
      </c>
      <c r="B567" s="67" t="s">
        <v>129</v>
      </c>
      <c r="C567" s="134"/>
      <c r="D567" s="136" t="s">
        <v>677</v>
      </c>
      <c r="E567" s="89" t="s">
        <v>17</v>
      </c>
      <c r="F567" s="125" t="s">
        <v>19</v>
      </c>
      <c r="G567" s="126">
        <v>1</v>
      </c>
      <c r="H567" s="127">
        <v>34</v>
      </c>
      <c r="I567" s="185"/>
      <c r="J567" s="202"/>
      <c r="K567" s="73">
        <f t="shared" ref="K567:K568" si="550">I567+J567</f>
        <v>0</v>
      </c>
      <c r="L567" s="74">
        <f t="shared" ref="L567:L568" si="551">I567*H567</f>
        <v>0</v>
      </c>
      <c r="M567" s="75">
        <f t="shared" ref="M567:M568" si="552">J567*H567</f>
        <v>0</v>
      </c>
      <c r="N567" s="76">
        <f t="shared" ref="N567:N568" si="553">L567+M567</f>
        <v>0</v>
      </c>
      <c r="O567" s="209"/>
    </row>
    <row r="568" spans="1:26" s="107" customFormat="1" ht="20.25" customHeight="1" x14ac:dyDescent="0.3">
      <c r="A568" s="5" t="s">
        <v>760</v>
      </c>
      <c r="B568" s="67" t="s">
        <v>129</v>
      </c>
      <c r="C568" s="134"/>
      <c r="D568" s="137" t="s">
        <v>678</v>
      </c>
      <c r="E568" s="89" t="s">
        <v>17</v>
      </c>
      <c r="F568" s="125" t="s">
        <v>19</v>
      </c>
      <c r="G568" s="126">
        <v>1</v>
      </c>
      <c r="H568" s="127">
        <v>16</v>
      </c>
      <c r="I568" s="185"/>
      <c r="J568" s="202"/>
      <c r="K568" s="73">
        <f t="shared" si="550"/>
        <v>0</v>
      </c>
      <c r="L568" s="74">
        <f t="shared" si="551"/>
        <v>0</v>
      </c>
      <c r="M568" s="75">
        <f t="shared" si="552"/>
        <v>0</v>
      </c>
      <c r="N568" s="76">
        <f t="shared" si="553"/>
        <v>0</v>
      </c>
      <c r="O568" s="209"/>
    </row>
    <row r="569" spans="1:26" s="56" customFormat="1" ht="31.5" customHeight="1" x14ac:dyDescent="0.3">
      <c r="A569" s="225" t="s">
        <v>554</v>
      </c>
      <c r="B569" s="116"/>
      <c r="C569" s="133" t="s">
        <v>122</v>
      </c>
      <c r="D569" s="45" t="s">
        <v>672</v>
      </c>
      <c r="E569" s="117"/>
      <c r="F569" s="117"/>
      <c r="G569" s="118"/>
      <c r="H569" s="116"/>
      <c r="I569" s="197"/>
      <c r="J569" s="198"/>
      <c r="K569" s="43"/>
      <c r="L569" s="119"/>
      <c r="M569" s="120"/>
      <c r="N569" s="55"/>
      <c r="O569" s="213"/>
      <c r="P569" s="121"/>
      <c r="Q569" s="121"/>
      <c r="R569" s="121"/>
      <c r="S569" s="121"/>
      <c r="T569" s="121"/>
      <c r="U569" s="121"/>
      <c r="V569" s="122"/>
      <c r="W569" s="122"/>
      <c r="X569" s="122"/>
      <c r="Y569" s="122"/>
      <c r="Z569" s="122"/>
    </row>
    <row r="570" spans="1:26" s="66" customFormat="1" ht="36" customHeight="1" x14ac:dyDescent="0.3">
      <c r="A570" s="219" t="s">
        <v>555</v>
      </c>
      <c r="B570" s="57" t="s">
        <v>128</v>
      </c>
      <c r="C570" s="123" t="s">
        <v>644</v>
      </c>
      <c r="D570" s="59" t="s">
        <v>649</v>
      </c>
      <c r="E570" s="60" t="s">
        <v>17</v>
      </c>
      <c r="F570" s="61" t="s">
        <v>18</v>
      </c>
      <c r="G570" s="62">
        <v>1</v>
      </c>
      <c r="H570" s="63">
        <v>21.4</v>
      </c>
      <c r="I570" s="180"/>
      <c r="J570" s="181"/>
      <c r="K570" s="57">
        <f>I570+J570</f>
        <v>0</v>
      </c>
      <c r="L570" s="64">
        <f>I570*H570</f>
        <v>0</v>
      </c>
      <c r="M570" s="60">
        <f>J570*H570</f>
        <v>0</v>
      </c>
      <c r="N570" s="65">
        <f>L570+M570</f>
        <v>0</v>
      </c>
      <c r="O570" s="207" t="s">
        <v>82</v>
      </c>
    </row>
    <row r="571" spans="1:26" s="77" customFormat="1" ht="30.75" customHeight="1" x14ac:dyDescent="0.3">
      <c r="A571" s="5" t="s">
        <v>556</v>
      </c>
      <c r="B571" s="67" t="s">
        <v>129</v>
      </c>
      <c r="C571" s="88"/>
      <c r="D571" s="69" t="s">
        <v>176</v>
      </c>
      <c r="E571" s="70" t="s">
        <v>17</v>
      </c>
      <c r="F571" s="71" t="s">
        <v>19</v>
      </c>
      <c r="G571" s="72">
        <v>65</v>
      </c>
      <c r="H571" s="71">
        <f>ROUND(H570*G571,0)</f>
        <v>1391</v>
      </c>
      <c r="I571" s="182"/>
      <c r="J571" s="183"/>
      <c r="K571" s="73">
        <f t="shared" ref="K571:K573" si="554">I571+J571</f>
        <v>0</v>
      </c>
      <c r="L571" s="74">
        <f t="shared" ref="L571:L573" si="555">I571*H571</f>
        <v>0</v>
      </c>
      <c r="M571" s="75">
        <f t="shared" ref="M571:M573" si="556">J571*H571</f>
        <v>0</v>
      </c>
      <c r="N571" s="76">
        <f t="shared" ref="N571:N573" si="557">L571+M571</f>
        <v>0</v>
      </c>
      <c r="O571" s="214"/>
    </row>
    <row r="572" spans="1:26" ht="17.25" customHeight="1" x14ac:dyDescent="0.3">
      <c r="A572" s="5" t="s">
        <v>557</v>
      </c>
      <c r="B572" s="67" t="s">
        <v>129</v>
      </c>
      <c r="C572" s="90"/>
      <c r="D572" s="78" t="s">
        <v>174</v>
      </c>
      <c r="E572" s="70" t="s">
        <v>17</v>
      </c>
      <c r="F572" s="91" t="s">
        <v>18</v>
      </c>
      <c r="G572" s="82">
        <v>0.22</v>
      </c>
      <c r="H572" s="71">
        <f>ROUNDUP(H570*G572,0)</f>
        <v>5</v>
      </c>
      <c r="I572" s="185"/>
      <c r="J572" s="186"/>
      <c r="K572" s="73">
        <f t="shared" si="554"/>
        <v>0</v>
      </c>
      <c r="L572" s="74">
        <f t="shared" si="555"/>
        <v>0</v>
      </c>
      <c r="M572" s="75">
        <f t="shared" si="556"/>
        <v>0</v>
      </c>
      <c r="N572" s="76">
        <f t="shared" si="557"/>
        <v>0</v>
      </c>
      <c r="O572" s="210"/>
    </row>
    <row r="573" spans="1:26" ht="17.25" customHeight="1" x14ac:dyDescent="0.3">
      <c r="A573" s="5" t="s">
        <v>558</v>
      </c>
      <c r="B573" s="67" t="s">
        <v>129</v>
      </c>
      <c r="C573" s="90"/>
      <c r="D573" s="78" t="s">
        <v>772</v>
      </c>
      <c r="E573" s="70" t="s">
        <v>17</v>
      </c>
      <c r="F573" s="91" t="s">
        <v>20</v>
      </c>
      <c r="G573" s="82">
        <v>1.03</v>
      </c>
      <c r="H573" s="80">
        <f>ROUND((H570/0.19/3.1)*0.15*5*G573,0)</f>
        <v>28</v>
      </c>
      <c r="I573" s="199"/>
      <c r="J573" s="186"/>
      <c r="K573" s="73">
        <f t="shared" si="554"/>
        <v>0</v>
      </c>
      <c r="L573" s="74">
        <f t="shared" si="555"/>
        <v>0</v>
      </c>
      <c r="M573" s="75">
        <f t="shared" si="556"/>
        <v>0</v>
      </c>
      <c r="N573" s="76">
        <f t="shared" si="557"/>
        <v>0</v>
      </c>
      <c r="O573" s="210"/>
    </row>
    <row r="574" spans="1:26" s="66" customFormat="1" ht="40.5" customHeight="1" x14ac:dyDescent="0.3">
      <c r="A574" s="219" t="s">
        <v>559</v>
      </c>
      <c r="B574" s="57" t="s">
        <v>128</v>
      </c>
      <c r="C574" s="58" t="s">
        <v>767</v>
      </c>
      <c r="D574" s="59" t="s">
        <v>673</v>
      </c>
      <c r="E574" s="60" t="s">
        <v>17</v>
      </c>
      <c r="F574" s="61" t="s">
        <v>18</v>
      </c>
      <c r="G574" s="62">
        <v>1</v>
      </c>
      <c r="H574" s="63">
        <v>39.93</v>
      </c>
      <c r="I574" s="180"/>
      <c r="J574" s="181"/>
      <c r="K574" s="57">
        <f>I574+J574</f>
        <v>0</v>
      </c>
      <c r="L574" s="64">
        <f>I574*H574</f>
        <v>0</v>
      </c>
      <c r="M574" s="60">
        <f>J574*H574</f>
        <v>0</v>
      </c>
      <c r="N574" s="65">
        <f>L574+M574</f>
        <v>0</v>
      </c>
      <c r="O574" s="207" t="s">
        <v>82</v>
      </c>
    </row>
    <row r="575" spans="1:26" s="107" customFormat="1" ht="29.25" customHeight="1" x14ac:dyDescent="0.3">
      <c r="A575" s="5" t="s">
        <v>560</v>
      </c>
      <c r="B575" s="67" t="s">
        <v>129</v>
      </c>
      <c r="C575" s="124"/>
      <c r="D575" s="69" t="s">
        <v>176</v>
      </c>
      <c r="E575" s="89" t="s">
        <v>17</v>
      </c>
      <c r="F575" s="125" t="s">
        <v>19</v>
      </c>
      <c r="G575" s="126">
        <v>65</v>
      </c>
      <c r="H575" s="71">
        <f>ROUND(H574*G575,0)</f>
        <v>2595</v>
      </c>
      <c r="I575" s="200"/>
      <c r="J575" s="201"/>
      <c r="K575" s="73">
        <f t="shared" ref="K575:K577" si="558">I575+J575</f>
        <v>0</v>
      </c>
      <c r="L575" s="74">
        <f t="shared" ref="L575:L577" si="559">I575*H575</f>
        <v>0</v>
      </c>
      <c r="M575" s="75">
        <f t="shared" ref="M575:M577" si="560">J575*H575</f>
        <v>0</v>
      </c>
      <c r="N575" s="76">
        <f t="shared" ref="N575:N577" si="561">L575+M575</f>
        <v>0</v>
      </c>
      <c r="O575" s="215"/>
    </row>
    <row r="576" spans="1:26" s="77" customFormat="1" ht="16.5" customHeight="1" x14ac:dyDescent="0.3">
      <c r="A576" s="5" t="s">
        <v>561</v>
      </c>
      <c r="B576" s="67" t="s">
        <v>129</v>
      </c>
      <c r="C576" s="88"/>
      <c r="D576" s="78" t="s">
        <v>174</v>
      </c>
      <c r="E576" s="89" t="s">
        <v>17</v>
      </c>
      <c r="F576" s="71" t="s">
        <v>18</v>
      </c>
      <c r="G576" s="72">
        <v>0.22</v>
      </c>
      <c r="H576" s="71">
        <f>ROUNDUP(H574*G576,0)</f>
        <v>9</v>
      </c>
      <c r="I576" s="182"/>
      <c r="J576" s="183"/>
      <c r="K576" s="73">
        <f t="shared" si="558"/>
        <v>0</v>
      </c>
      <c r="L576" s="74">
        <f t="shared" si="559"/>
        <v>0</v>
      </c>
      <c r="M576" s="75">
        <f t="shared" si="560"/>
        <v>0</v>
      </c>
      <c r="N576" s="76">
        <f t="shared" si="561"/>
        <v>0</v>
      </c>
      <c r="O576" s="214"/>
    </row>
    <row r="577" spans="1:15" s="77" customFormat="1" ht="16.5" customHeight="1" x14ac:dyDescent="0.3">
      <c r="A577" s="5" t="s">
        <v>562</v>
      </c>
      <c r="B577" s="67" t="s">
        <v>129</v>
      </c>
      <c r="C577" s="88"/>
      <c r="D577" s="78" t="s">
        <v>772</v>
      </c>
      <c r="E577" s="89" t="s">
        <v>17</v>
      </c>
      <c r="F577" s="91" t="s">
        <v>20</v>
      </c>
      <c r="G577" s="82">
        <v>1.03</v>
      </c>
      <c r="H577" s="80">
        <f>ROUND((H574/0.19/3.1)*0.15*6*G577,0)</f>
        <v>63</v>
      </c>
      <c r="I577" s="184"/>
      <c r="J577" s="183"/>
      <c r="K577" s="73">
        <f t="shared" si="558"/>
        <v>0</v>
      </c>
      <c r="L577" s="74">
        <f t="shared" si="559"/>
        <v>0</v>
      </c>
      <c r="M577" s="75">
        <f t="shared" si="560"/>
        <v>0</v>
      </c>
      <c r="N577" s="76">
        <f t="shared" si="561"/>
        <v>0</v>
      </c>
      <c r="O577" s="214"/>
    </row>
    <row r="578" spans="1:15" s="66" customFormat="1" ht="39" customHeight="1" x14ac:dyDescent="0.3">
      <c r="A578" s="219" t="s">
        <v>563</v>
      </c>
      <c r="B578" s="57" t="s">
        <v>128</v>
      </c>
      <c r="C578" s="253" t="s">
        <v>770</v>
      </c>
      <c r="D578" s="84" t="s">
        <v>679</v>
      </c>
      <c r="E578" s="60" t="s">
        <v>17</v>
      </c>
      <c r="F578" s="61" t="s">
        <v>20</v>
      </c>
      <c r="G578" s="62">
        <v>1</v>
      </c>
      <c r="H578" s="63">
        <f>17.71/0.08*0.3</f>
        <v>66.41</v>
      </c>
      <c r="I578" s="180"/>
      <c r="J578" s="181"/>
      <c r="K578" s="57">
        <f>I578+J578</f>
        <v>0</v>
      </c>
      <c r="L578" s="64">
        <f>I578*H578</f>
        <v>0</v>
      </c>
      <c r="M578" s="60">
        <f>J578*H578</f>
        <v>0</v>
      </c>
      <c r="N578" s="65">
        <f>L578+M578</f>
        <v>0</v>
      </c>
      <c r="O578" s="207" t="s">
        <v>82</v>
      </c>
    </row>
    <row r="579" spans="1:15" s="128" customFormat="1" ht="30.75" customHeight="1" x14ac:dyDescent="0.3">
      <c r="A579" s="5" t="s">
        <v>564</v>
      </c>
      <c r="B579" s="67" t="s">
        <v>129</v>
      </c>
      <c r="C579" s="124"/>
      <c r="D579" s="69" t="s">
        <v>184</v>
      </c>
      <c r="E579" s="89" t="s">
        <v>17</v>
      </c>
      <c r="F579" s="125" t="s">
        <v>19</v>
      </c>
      <c r="G579" s="127">
        <v>13</v>
      </c>
      <c r="H579" s="71">
        <f>ROUNDUP(H578*G579,0)</f>
        <v>864</v>
      </c>
      <c r="I579" s="185"/>
      <c r="J579" s="202"/>
      <c r="K579" s="73">
        <f t="shared" ref="K579:K581" si="562">I579+J579</f>
        <v>0</v>
      </c>
      <c r="L579" s="74">
        <f t="shared" ref="L579:L581" si="563">I579*H579</f>
        <v>0</v>
      </c>
      <c r="M579" s="75">
        <f t="shared" ref="M579:M581" si="564">J579*H579</f>
        <v>0</v>
      </c>
      <c r="N579" s="76">
        <f t="shared" ref="N579:N581" si="565">L579+M579</f>
        <v>0</v>
      </c>
      <c r="O579" s="210"/>
    </row>
    <row r="580" spans="1:15" s="131" customFormat="1" ht="16.5" customHeight="1" x14ac:dyDescent="0.3">
      <c r="A580" s="5" t="s">
        <v>565</v>
      </c>
      <c r="B580" s="67" t="s">
        <v>129</v>
      </c>
      <c r="C580" s="129"/>
      <c r="D580" s="78" t="s">
        <v>174</v>
      </c>
      <c r="E580" s="89" t="s">
        <v>17</v>
      </c>
      <c r="F580" s="71" t="s">
        <v>18</v>
      </c>
      <c r="G580" s="130">
        <v>0.02</v>
      </c>
      <c r="H580" s="71">
        <f>ROUNDUP(H578*G580,0)</f>
        <v>2</v>
      </c>
      <c r="I580" s="185"/>
      <c r="J580" s="202"/>
      <c r="K580" s="73">
        <f t="shared" si="562"/>
        <v>0</v>
      </c>
      <c r="L580" s="74">
        <f t="shared" si="563"/>
        <v>0</v>
      </c>
      <c r="M580" s="75">
        <f t="shared" si="564"/>
        <v>0</v>
      </c>
      <c r="N580" s="76">
        <f t="shared" si="565"/>
        <v>0</v>
      </c>
      <c r="O580" s="208"/>
    </row>
    <row r="581" spans="1:15" s="128" customFormat="1" ht="16.5" customHeight="1" x14ac:dyDescent="0.3">
      <c r="A581" s="5" t="s">
        <v>566</v>
      </c>
      <c r="B581" s="67" t="s">
        <v>129</v>
      </c>
      <c r="C581" s="96"/>
      <c r="D581" s="78" t="s">
        <v>772</v>
      </c>
      <c r="E581" s="89" t="s">
        <v>17</v>
      </c>
      <c r="F581" s="91" t="s">
        <v>20</v>
      </c>
      <c r="G581" s="70">
        <v>1.03</v>
      </c>
      <c r="H581" s="80">
        <f>ROUND((H578/3.1)*0.05*6*G581,0)</f>
        <v>7</v>
      </c>
      <c r="I581" s="185"/>
      <c r="J581" s="202"/>
      <c r="K581" s="73">
        <f t="shared" si="562"/>
        <v>0</v>
      </c>
      <c r="L581" s="74">
        <f t="shared" si="563"/>
        <v>0</v>
      </c>
      <c r="M581" s="75">
        <f t="shared" si="564"/>
        <v>0</v>
      </c>
      <c r="N581" s="76">
        <f t="shared" si="565"/>
        <v>0</v>
      </c>
      <c r="O581" s="210"/>
    </row>
    <row r="582" spans="1:15" s="128" customFormat="1" ht="28.2" customHeight="1" x14ac:dyDescent="0.3">
      <c r="A582" s="220" t="s">
        <v>567</v>
      </c>
      <c r="B582" s="57" t="s">
        <v>128</v>
      </c>
      <c r="C582" s="253" t="s">
        <v>770</v>
      </c>
      <c r="D582" s="84" t="s">
        <v>681</v>
      </c>
      <c r="E582" s="60" t="s">
        <v>17</v>
      </c>
      <c r="F582" s="61" t="s">
        <v>20</v>
      </c>
      <c r="G582" s="62">
        <v>1</v>
      </c>
      <c r="H582" s="63">
        <f>(16.71/0.08-H578)/2.95*0.19</f>
        <v>9.18</v>
      </c>
      <c r="I582" s="180"/>
      <c r="J582" s="181"/>
      <c r="K582" s="57">
        <f>I582+J582</f>
        <v>0</v>
      </c>
      <c r="L582" s="64">
        <f>I582*H582</f>
        <v>0</v>
      </c>
      <c r="M582" s="60">
        <f>J582*H582</f>
        <v>0</v>
      </c>
      <c r="N582" s="65">
        <f>L582+M582</f>
        <v>0</v>
      </c>
      <c r="O582" s="207" t="s">
        <v>82</v>
      </c>
    </row>
    <row r="583" spans="1:15" s="128" customFormat="1" ht="16.5" customHeight="1" x14ac:dyDescent="0.3">
      <c r="A583" s="221" t="s">
        <v>568</v>
      </c>
      <c r="B583" s="67" t="s">
        <v>129</v>
      </c>
      <c r="C583" s="124"/>
      <c r="D583" s="69" t="s">
        <v>184</v>
      </c>
      <c r="E583" s="89" t="s">
        <v>17</v>
      </c>
      <c r="F583" s="125" t="s">
        <v>19</v>
      </c>
      <c r="G583" s="127">
        <v>13</v>
      </c>
      <c r="H583" s="71">
        <f>ROUNDUP(H582*G583,0)</f>
        <v>120</v>
      </c>
      <c r="I583" s="185"/>
      <c r="J583" s="202"/>
      <c r="K583" s="73">
        <f t="shared" ref="K583:K584" si="566">I583+J583</f>
        <v>0</v>
      </c>
      <c r="L583" s="74">
        <f t="shared" ref="L583:L584" si="567">I583*H583</f>
        <v>0</v>
      </c>
      <c r="M583" s="75">
        <f t="shared" ref="M583:M584" si="568">J583*H583</f>
        <v>0</v>
      </c>
      <c r="N583" s="76">
        <f t="shared" ref="N583:N584" si="569">L583+M583</f>
        <v>0</v>
      </c>
      <c r="O583" s="218"/>
    </row>
    <row r="584" spans="1:15" s="128" customFormat="1" ht="16.5" customHeight="1" x14ac:dyDescent="0.3">
      <c r="A584" s="221" t="s">
        <v>569</v>
      </c>
      <c r="B584" s="67" t="s">
        <v>129</v>
      </c>
      <c r="C584" s="129"/>
      <c r="D584" s="78" t="s">
        <v>174</v>
      </c>
      <c r="E584" s="89" t="s">
        <v>17</v>
      </c>
      <c r="F584" s="71" t="s">
        <v>18</v>
      </c>
      <c r="G584" s="130">
        <v>0.02</v>
      </c>
      <c r="H584" s="71">
        <f>ROUNDUP(H582*G584,0)</f>
        <v>1</v>
      </c>
      <c r="I584" s="185"/>
      <c r="J584" s="202"/>
      <c r="K584" s="73">
        <f t="shared" si="566"/>
        <v>0</v>
      </c>
      <c r="L584" s="74">
        <f t="shared" si="567"/>
        <v>0</v>
      </c>
      <c r="M584" s="75">
        <f t="shared" si="568"/>
        <v>0</v>
      </c>
      <c r="N584" s="76">
        <f t="shared" si="569"/>
        <v>0</v>
      </c>
      <c r="O584" s="218"/>
    </row>
    <row r="585" spans="1:15" s="66" customFormat="1" ht="39.75" customHeight="1" x14ac:dyDescent="0.3">
      <c r="A585" s="219" t="s">
        <v>570</v>
      </c>
      <c r="B585" s="57" t="s">
        <v>128</v>
      </c>
      <c r="C585" s="58" t="s">
        <v>769</v>
      </c>
      <c r="D585" s="59" t="s">
        <v>210</v>
      </c>
      <c r="E585" s="60" t="s">
        <v>17</v>
      </c>
      <c r="F585" s="61" t="s">
        <v>20</v>
      </c>
      <c r="G585" s="62">
        <v>1</v>
      </c>
      <c r="H585" s="92">
        <f>3.39/0.12</f>
        <v>28.25</v>
      </c>
      <c r="I585" s="189"/>
      <c r="J585" s="190"/>
      <c r="K585" s="57">
        <f>I585+J585</f>
        <v>0</v>
      </c>
      <c r="L585" s="64">
        <f>I585*H585</f>
        <v>0</v>
      </c>
      <c r="M585" s="60">
        <f>J585*H585</f>
        <v>0</v>
      </c>
      <c r="N585" s="65">
        <f>L585+M585</f>
        <v>0</v>
      </c>
      <c r="O585" s="207" t="s">
        <v>82</v>
      </c>
    </row>
    <row r="586" spans="1:15" s="77" customFormat="1" ht="18.75" customHeight="1" x14ac:dyDescent="0.3">
      <c r="A586" s="5" t="s">
        <v>571</v>
      </c>
      <c r="B586" s="67" t="s">
        <v>129</v>
      </c>
      <c r="C586" s="88"/>
      <c r="D586" s="78" t="s">
        <v>211</v>
      </c>
      <c r="E586" s="89" t="s">
        <v>17</v>
      </c>
      <c r="F586" s="71" t="s">
        <v>19</v>
      </c>
      <c r="G586" s="93">
        <v>51</v>
      </c>
      <c r="H586" s="94">
        <f>ROUND(H585*G586,0)</f>
        <v>1441</v>
      </c>
      <c r="I586" s="185"/>
      <c r="J586" s="186"/>
      <c r="K586" s="73">
        <f t="shared" ref="K586:K588" si="570">I586+J586</f>
        <v>0</v>
      </c>
      <c r="L586" s="74">
        <f t="shared" ref="L586:L588" si="571">I586*H586</f>
        <v>0</v>
      </c>
      <c r="M586" s="75">
        <f t="shared" ref="M586:M588" si="572">J586*H586</f>
        <v>0</v>
      </c>
      <c r="N586" s="76">
        <f t="shared" ref="N586:N588" si="573">L586+M586</f>
        <v>0</v>
      </c>
      <c r="O586" s="208"/>
    </row>
    <row r="587" spans="1:15" s="95" customFormat="1" ht="18.75" customHeight="1" x14ac:dyDescent="0.3">
      <c r="A587" s="5" t="s">
        <v>572</v>
      </c>
      <c r="B587" s="67" t="s">
        <v>129</v>
      </c>
      <c r="C587" s="90"/>
      <c r="D587" s="78" t="s">
        <v>26</v>
      </c>
      <c r="E587" s="89" t="s">
        <v>17</v>
      </c>
      <c r="F587" s="91" t="s">
        <v>18</v>
      </c>
      <c r="G587" s="82">
        <v>0.02</v>
      </c>
      <c r="H587" s="71">
        <f>ROUNDUP(H585*G587,0)</f>
        <v>1</v>
      </c>
      <c r="I587" s="185"/>
      <c r="J587" s="186"/>
      <c r="K587" s="73">
        <f t="shared" si="570"/>
        <v>0</v>
      </c>
      <c r="L587" s="74">
        <f t="shared" si="571"/>
        <v>0</v>
      </c>
      <c r="M587" s="75">
        <f t="shared" si="572"/>
        <v>0</v>
      </c>
      <c r="N587" s="76">
        <f t="shared" si="573"/>
        <v>0</v>
      </c>
      <c r="O587" s="210"/>
    </row>
    <row r="588" spans="1:15" s="95" customFormat="1" ht="18.75" customHeight="1" x14ac:dyDescent="0.3">
      <c r="A588" s="5" t="s">
        <v>572</v>
      </c>
      <c r="B588" s="67" t="s">
        <v>129</v>
      </c>
      <c r="C588" s="96"/>
      <c r="D588" s="78" t="s">
        <v>772</v>
      </c>
      <c r="E588" s="89" t="s">
        <v>17</v>
      </c>
      <c r="F588" s="91" t="s">
        <v>20</v>
      </c>
      <c r="G588" s="82">
        <v>1.03</v>
      </c>
      <c r="H588" s="80">
        <f>ROUND((H585/3.1)*0.1*12*G588,0)</f>
        <v>11</v>
      </c>
      <c r="I588" s="185"/>
      <c r="J588" s="186"/>
      <c r="K588" s="73">
        <f t="shared" si="570"/>
        <v>0</v>
      </c>
      <c r="L588" s="74">
        <f t="shared" si="571"/>
        <v>0</v>
      </c>
      <c r="M588" s="75">
        <f t="shared" si="572"/>
        <v>0</v>
      </c>
      <c r="N588" s="76">
        <f t="shared" si="573"/>
        <v>0</v>
      </c>
      <c r="O588" s="209"/>
    </row>
    <row r="589" spans="1:15" s="101" customFormat="1" ht="36" customHeight="1" x14ac:dyDescent="0.3">
      <c r="A589" s="219" t="s">
        <v>761</v>
      </c>
      <c r="B589" s="57" t="s">
        <v>128</v>
      </c>
      <c r="C589" s="253" t="s">
        <v>771</v>
      </c>
      <c r="D589" s="59" t="s">
        <v>676</v>
      </c>
      <c r="E589" s="97" t="s">
        <v>17</v>
      </c>
      <c r="F589" s="98" t="s">
        <v>19</v>
      </c>
      <c r="G589" s="62">
        <v>1</v>
      </c>
      <c r="H589" s="63">
        <v>48</v>
      </c>
      <c r="I589" s="203"/>
      <c r="J589" s="204"/>
      <c r="K589" s="57">
        <f>I589+J589</f>
        <v>0</v>
      </c>
      <c r="L589" s="64">
        <f>I589*H589</f>
        <v>0</v>
      </c>
      <c r="M589" s="60">
        <f>J589*H589</f>
        <v>0</v>
      </c>
      <c r="N589" s="65">
        <f>L589+M589</f>
        <v>0</v>
      </c>
      <c r="O589" s="207" t="s">
        <v>82</v>
      </c>
    </row>
    <row r="590" spans="1:15" s="107" customFormat="1" ht="20.25" customHeight="1" x14ac:dyDescent="0.3">
      <c r="A590" s="5" t="s">
        <v>762</v>
      </c>
      <c r="B590" s="67" t="s">
        <v>129</v>
      </c>
      <c r="C590" s="134"/>
      <c r="D590" s="136" t="s">
        <v>677</v>
      </c>
      <c r="E590" s="89" t="s">
        <v>17</v>
      </c>
      <c r="F590" s="125" t="s">
        <v>19</v>
      </c>
      <c r="G590" s="126">
        <v>1</v>
      </c>
      <c r="H590" s="127">
        <v>36</v>
      </c>
      <c r="I590" s="185"/>
      <c r="J590" s="202"/>
      <c r="K590" s="73">
        <f t="shared" ref="K590:K591" si="574">I590+J590</f>
        <v>0</v>
      </c>
      <c r="L590" s="74">
        <f t="shared" ref="L590:L591" si="575">I590*H590</f>
        <v>0</v>
      </c>
      <c r="M590" s="75">
        <f t="shared" ref="M590:M591" si="576">J590*H590</f>
        <v>0</v>
      </c>
      <c r="N590" s="76">
        <f t="shared" ref="N590:N591" si="577">L590+M590</f>
        <v>0</v>
      </c>
      <c r="O590" s="209"/>
    </row>
    <row r="591" spans="1:15" s="107" customFormat="1" ht="20.25" customHeight="1" x14ac:dyDescent="0.3">
      <c r="A591" s="5" t="s">
        <v>763</v>
      </c>
      <c r="B591" s="67" t="s">
        <v>129</v>
      </c>
      <c r="C591" s="134"/>
      <c r="D591" s="137" t="s">
        <v>678</v>
      </c>
      <c r="E591" s="89" t="s">
        <v>17</v>
      </c>
      <c r="F591" s="125" t="s">
        <v>19</v>
      </c>
      <c r="G591" s="126">
        <v>1</v>
      </c>
      <c r="H591" s="127">
        <v>12</v>
      </c>
      <c r="I591" s="185"/>
      <c r="J591" s="202"/>
      <c r="K591" s="73">
        <f t="shared" si="574"/>
        <v>0</v>
      </c>
      <c r="L591" s="74">
        <f t="shared" si="575"/>
        <v>0</v>
      </c>
      <c r="M591" s="75">
        <f t="shared" si="576"/>
        <v>0</v>
      </c>
      <c r="N591" s="76">
        <f t="shared" si="577"/>
        <v>0</v>
      </c>
      <c r="O591" s="209"/>
    </row>
    <row r="592" spans="1:15" x14ac:dyDescent="0.3">
      <c r="A592" s="1"/>
      <c r="B592" s="138"/>
      <c r="C592" s="139"/>
      <c r="D592" s="138" t="s">
        <v>22</v>
      </c>
      <c r="E592" s="138"/>
      <c r="F592" s="138"/>
      <c r="G592" s="140"/>
      <c r="H592" s="141"/>
      <c r="I592" s="142"/>
      <c r="J592" s="138"/>
      <c r="K592" s="138"/>
      <c r="L592" s="138"/>
      <c r="M592" s="138"/>
      <c r="N592" s="143">
        <f>SUM(N11:N591)</f>
        <v>0</v>
      </c>
      <c r="O592" s="217"/>
    </row>
    <row r="593" spans="1:15" ht="15" thickBot="1" x14ac:dyDescent="0.35">
      <c r="A593" s="6"/>
      <c r="B593" s="144"/>
      <c r="C593" s="145"/>
      <c r="D593" s="146" t="s">
        <v>24</v>
      </c>
      <c r="E593" s="146"/>
      <c r="F593" s="146"/>
      <c r="G593" s="147"/>
      <c r="H593" s="148"/>
      <c r="I593" s="149"/>
      <c r="J593" s="146"/>
      <c r="K593" s="145"/>
      <c r="L593" s="145"/>
      <c r="M593" s="146"/>
      <c r="N593" s="150">
        <f>N592/1.22*0.22</f>
        <v>0</v>
      </c>
      <c r="O593" s="217"/>
    </row>
    <row r="595" spans="1:15" ht="24.75" customHeight="1" x14ac:dyDescent="0.3">
      <c r="A595" s="226" t="s">
        <v>23</v>
      </c>
      <c r="B595" s="152"/>
    </row>
    <row r="596" spans="1:15" s="153" customFormat="1" ht="40.5" customHeight="1" x14ac:dyDescent="0.3">
      <c r="A596" s="249" t="s">
        <v>127</v>
      </c>
      <c r="B596" s="249"/>
      <c r="C596" s="249"/>
      <c r="D596" s="249"/>
      <c r="E596" s="249"/>
      <c r="F596" s="249"/>
      <c r="G596" s="249"/>
      <c r="H596" s="249"/>
      <c r="I596" s="249"/>
      <c r="J596" s="249"/>
      <c r="K596" s="249"/>
      <c r="L596" s="249"/>
      <c r="M596" s="249"/>
      <c r="N596" s="249"/>
    </row>
    <row r="597" spans="1:15" s="153" customFormat="1" ht="24" customHeight="1" x14ac:dyDescent="0.3">
      <c r="A597" s="250" t="s">
        <v>123</v>
      </c>
      <c r="B597" s="250"/>
      <c r="C597" s="250"/>
      <c r="D597" s="250"/>
      <c r="E597" s="250"/>
      <c r="F597" s="250"/>
      <c r="G597" s="250"/>
      <c r="H597" s="250"/>
      <c r="I597" s="250"/>
      <c r="J597" s="250"/>
      <c r="K597" s="250"/>
      <c r="L597" s="250"/>
      <c r="M597" s="250"/>
      <c r="N597" s="250"/>
    </row>
    <row r="598" spans="1:15" s="153" customFormat="1" ht="46.5" customHeight="1" x14ac:dyDescent="0.3">
      <c r="A598" s="250" t="s">
        <v>124</v>
      </c>
      <c r="B598" s="250"/>
      <c r="C598" s="250"/>
      <c r="D598" s="250"/>
      <c r="E598" s="250"/>
      <c r="F598" s="250"/>
      <c r="G598" s="250"/>
      <c r="H598" s="250"/>
      <c r="I598" s="250"/>
      <c r="J598" s="250"/>
      <c r="K598" s="250"/>
      <c r="L598" s="250"/>
      <c r="M598" s="250"/>
      <c r="N598" s="250"/>
    </row>
    <row r="599" spans="1:15" s="153" customFormat="1" ht="27.75" customHeight="1" x14ac:dyDescent="0.3">
      <c r="A599" s="250" t="s">
        <v>125</v>
      </c>
      <c r="B599" s="250"/>
      <c r="C599" s="250"/>
      <c r="D599" s="250"/>
      <c r="E599" s="250"/>
      <c r="F599" s="250"/>
      <c r="G599" s="250"/>
      <c r="H599" s="250"/>
      <c r="I599" s="250"/>
      <c r="J599" s="250"/>
      <c r="K599" s="250"/>
      <c r="L599" s="250"/>
      <c r="M599" s="250"/>
      <c r="N599" s="250"/>
    </row>
    <row r="600" spans="1:15" s="153" customFormat="1" ht="27.75" customHeight="1" x14ac:dyDescent="0.3">
      <c r="A600" s="252" t="s">
        <v>765</v>
      </c>
      <c r="B600" s="252"/>
      <c r="C600" s="252"/>
      <c r="D600" s="252"/>
      <c r="E600" s="252"/>
      <c r="F600" s="252"/>
      <c r="G600" s="252"/>
      <c r="H600" s="252"/>
      <c r="I600" s="252"/>
      <c r="J600" s="252"/>
      <c r="K600" s="252"/>
      <c r="L600" s="252"/>
      <c r="M600" s="252"/>
      <c r="N600" s="252"/>
      <c r="O600" s="252"/>
    </row>
    <row r="601" spans="1:15" s="154" customFormat="1" ht="21" customHeight="1" x14ac:dyDescent="0.3">
      <c r="A601" s="251" t="s">
        <v>764</v>
      </c>
      <c r="B601" s="251"/>
      <c r="C601" s="251"/>
      <c r="D601" s="251"/>
      <c r="E601" s="251"/>
      <c r="F601" s="251"/>
      <c r="G601" s="251"/>
      <c r="H601" s="251"/>
      <c r="I601" s="251"/>
      <c r="J601" s="251"/>
      <c r="K601" s="251"/>
      <c r="L601" s="251"/>
      <c r="M601" s="251"/>
      <c r="N601" s="251"/>
      <c r="O601" s="251"/>
    </row>
    <row r="602" spans="1:15" ht="28.8" customHeight="1" x14ac:dyDescent="0.3">
      <c r="A602" s="7"/>
      <c r="B602" s="155"/>
      <c r="D602" s="155"/>
      <c r="E602" s="155"/>
      <c r="F602" s="155"/>
      <c r="G602" s="155"/>
      <c r="H602" s="155"/>
      <c r="I602" s="155"/>
      <c r="J602" s="155"/>
      <c r="K602" s="155"/>
      <c r="L602" s="155"/>
    </row>
    <row r="603" spans="1:15" x14ac:dyDescent="0.3">
      <c r="A603" s="7"/>
      <c r="B603" s="155"/>
      <c r="D603" s="155"/>
      <c r="E603" s="155"/>
      <c r="F603" s="155"/>
      <c r="G603" s="155"/>
      <c r="H603" s="155"/>
      <c r="I603" s="155"/>
      <c r="J603" s="155"/>
      <c r="K603" s="155"/>
      <c r="L603" s="155"/>
    </row>
    <row r="604" spans="1:15" s="160" customFormat="1" ht="16.2" x14ac:dyDescent="0.3">
      <c r="A604" s="227" t="s">
        <v>83</v>
      </c>
      <c r="B604" s="156"/>
      <c r="C604" s="157"/>
      <c r="D604" s="156"/>
      <c r="E604" s="157"/>
      <c r="F604" s="157"/>
      <c r="G604" s="157"/>
      <c r="H604" s="157"/>
      <c r="I604" s="158"/>
      <c r="J604" s="157"/>
      <c r="K604" s="159"/>
      <c r="L604" s="159"/>
      <c r="O604" s="161"/>
    </row>
    <row r="605" spans="1:15" s="164" customFormat="1" ht="15.6" x14ac:dyDescent="0.3">
      <c r="A605" s="8" t="s">
        <v>84</v>
      </c>
      <c r="B605" s="162"/>
      <c r="C605" s="163"/>
      <c r="E605" s="163"/>
      <c r="F605" s="163"/>
      <c r="G605" s="163"/>
      <c r="H605" s="163"/>
      <c r="I605" s="163"/>
      <c r="J605" s="163"/>
      <c r="K605" s="163"/>
      <c r="L605" s="163"/>
      <c r="O605" s="165"/>
    </row>
    <row r="606" spans="1:15" s="164" customFormat="1" ht="15.6" x14ac:dyDescent="0.3">
      <c r="A606" s="8" t="s">
        <v>85</v>
      </c>
      <c r="B606" s="162"/>
      <c r="C606" s="166"/>
      <c r="D606" s="162"/>
      <c r="E606" s="166"/>
      <c r="F606" s="166"/>
      <c r="G606" s="166"/>
      <c r="H606" s="166"/>
      <c r="I606" s="167"/>
      <c r="J606" s="166"/>
      <c r="K606" s="163"/>
      <c r="L606" s="163"/>
      <c r="O606" s="165"/>
    </row>
    <row r="607" spans="1:15" s="164" customFormat="1" ht="15.6" x14ac:dyDescent="0.3">
      <c r="A607" s="8" t="s">
        <v>86</v>
      </c>
      <c r="B607" s="162"/>
      <c r="C607" s="166"/>
      <c r="D607" s="162"/>
      <c r="E607" s="166"/>
      <c r="F607" s="166"/>
      <c r="G607" s="166"/>
      <c r="H607" s="166"/>
      <c r="I607" s="167"/>
      <c r="J607" s="166"/>
      <c r="K607" s="163"/>
      <c r="L607" s="163"/>
      <c r="O607" s="165"/>
    </row>
    <row r="608" spans="1:15" s="164" customFormat="1" ht="15.6" x14ac:dyDescent="0.3">
      <c r="A608" s="8" t="s">
        <v>87</v>
      </c>
      <c r="B608" s="162"/>
      <c r="C608" s="166"/>
      <c r="D608" s="162"/>
      <c r="E608" s="166"/>
      <c r="F608" s="166"/>
      <c r="G608" s="166"/>
      <c r="H608" s="166"/>
      <c r="I608" s="167"/>
      <c r="J608" s="166"/>
      <c r="K608" s="163"/>
      <c r="L608" s="163"/>
      <c r="O608" s="165"/>
    </row>
    <row r="609" spans="1:15" s="164" customFormat="1" ht="15.6" x14ac:dyDescent="0.3">
      <c r="A609" s="8" t="s">
        <v>88</v>
      </c>
      <c r="B609" s="162"/>
      <c r="C609" s="166"/>
      <c r="D609" s="162"/>
      <c r="E609" s="166"/>
      <c r="F609" s="166"/>
      <c r="G609" s="166"/>
      <c r="H609" s="166"/>
      <c r="I609" s="167"/>
      <c r="J609" s="166"/>
      <c r="K609" s="163"/>
      <c r="L609" s="163"/>
      <c r="O609" s="165"/>
    </row>
    <row r="610" spans="1:15" s="164" customFormat="1" ht="15.6" x14ac:dyDescent="0.3">
      <c r="A610" s="8" t="s">
        <v>89</v>
      </c>
      <c r="B610" s="162"/>
      <c r="C610" s="166"/>
      <c r="D610" s="162"/>
      <c r="E610" s="166"/>
      <c r="F610" s="166"/>
      <c r="G610" s="166"/>
      <c r="H610" s="166"/>
      <c r="I610" s="166"/>
      <c r="J610" s="166"/>
      <c r="K610" s="163"/>
      <c r="L610" s="163"/>
      <c r="O610" s="165"/>
    </row>
    <row r="611" spans="1:15" s="164" customFormat="1" ht="15.6" x14ac:dyDescent="0.3">
      <c r="A611" s="8" t="s">
        <v>90</v>
      </c>
      <c r="B611" s="162"/>
      <c r="C611" s="166"/>
      <c r="D611" s="162"/>
      <c r="E611" s="166"/>
      <c r="F611" s="166"/>
      <c r="G611" s="166"/>
      <c r="H611" s="166"/>
      <c r="I611" s="166"/>
      <c r="J611" s="166"/>
      <c r="K611" s="163"/>
      <c r="L611" s="163"/>
      <c r="O611" s="165"/>
    </row>
    <row r="612" spans="1:15" s="164" customFormat="1" ht="15.6" x14ac:dyDescent="0.3">
      <c r="A612" s="8" t="s">
        <v>91</v>
      </c>
      <c r="B612" s="162"/>
      <c r="C612" s="166"/>
      <c r="D612" s="162"/>
      <c r="E612" s="166"/>
      <c r="F612" s="166"/>
      <c r="G612" s="166"/>
      <c r="H612" s="166"/>
      <c r="I612" s="167"/>
      <c r="J612" s="166"/>
      <c r="K612" s="163"/>
      <c r="L612" s="163"/>
      <c r="O612" s="165"/>
    </row>
    <row r="613" spans="1:15" s="163" customFormat="1" ht="15.6" x14ac:dyDescent="0.3">
      <c r="A613" s="8" t="s">
        <v>92</v>
      </c>
      <c r="B613" s="162"/>
      <c r="C613" s="166"/>
      <c r="D613" s="166"/>
      <c r="E613" s="166"/>
      <c r="F613" s="166"/>
      <c r="G613" s="166"/>
      <c r="H613" s="166"/>
      <c r="I613" s="166"/>
      <c r="J613" s="166"/>
      <c r="O613" s="168"/>
    </row>
    <row r="614" spans="1:15" s="163" customFormat="1" ht="15.6" x14ac:dyDescent="0.3">
      <c r="A614" s="8" t="s">
        <v>93</v>
      </c>
      <c r="B614" s="162"/>
      <c r="C614" s="166"/>
      <c r="D614" s="166"/>
      <c r="E614" s="166"/>
      <c r="F614" s="166"/>
      <c r="G614" s="166"/>
      <c r="H614" s="166"/>
      <c r="I614" s="166"/>
      <c r="J614" s="166"/>
      <c r="O614" s="168"/>
    </row>
    <row r="615" spans="1:15" s="164" customFormat="1" ht="15.6" x14ac:dyDescent="0.3">
      <c r="A615" s="8" t="s">
        <v>94</v>
      </c>
      <c r="B615" s="162"/>
      <c r="C615" s="166"/>
      <c r="D615" s="162"/>
      <c r="E615" s="166"/>
      <c r="F615" s="166"/>
      <c r="G615" s="166"/>
      <c r="H615" s="166"/>
      <c r="I615" s="167"/>
      <c r="J615" s="166"/>
      <c r="K615" s="163"/>
      <c r="L615" s="163"/>
      <c r="O615" s="165"/>
    </row>
    <row r="616" spans="1:15" s="164" customFormat="1" ht="15.6" x14ac:dyDescent="0.3">
      <c r="A616" s="8" t="s">
        <v>95</v>
      </c>
      <c r="B616" s="162"/>
      <c r="C616" s="166"/>
      <c r="D616" s="162"/>
      <c r="E616" s="166"/>
      <c r="F616" s="166"/>
      <c r="G616" s="166"/>
      <c r="H616" s="166"/>
      <c r="I616" s="166"/>
      <c r="J616" s="166"/>
      <c r="K616" s="163"/>
      <c r="L616" s="163"/>
      <c r="O616" s="165"/>
    </row>
    <row r="617" spans="1:15" s="164" customFormat="1" ht="15.6" x14ac:dyDescent="0.3">
      <c r="A617" s="8" t="s">
        <v>96</v>
      </c>
      <c r="B617" s="162"/>
      <c r="C617" s="166"/>
      <c r="D617" s="162"/>
      <c r="E617" s="166"/>
      <c r="F617" s="166"/>
      <c r="G617" s="166"/>
      <c r="H617" s="166"/>
      <c r="I617" s="167"/>
      <c r="J617" s="166"/>
      <c r="K617" s="163"/>
      <c r="L617" s="163"/>
      <c r="O617" s="165"/>
    </row>
    <row r="618" spans="1:15" s="164" customFormat="1" ht="15.6" x14ac:dyDescent="0.3">
      <c r="A618" s="8" t="s">
        <v>97</v>
      </c>
      <c r="B618" s="162"/>
      <c r="C618" s="166"/>
      <c r="D618" s="162"/>
      <c r="E618" s="166"/>
      <c r="F618" s="166"/>
      <c r="G618" s="166"/>
      <c r="H618" s="166"/>
      <c r="I618" s="166"/>
      <c r="J618" s="166"/>
      <c r="K618" s="163"/>
      <c r="L618" s="163"/>
      <c r="O618" s="165"/>
    </row>
    <row r="619" spans="1:15" s="164" customFormat="1" ht="15.6" x14ac:dyDescent="0.3">
      <c r="A619" s="8" t="s">
        <v>98</v>
      </c>
      <c r="B619" s="162"/>
      <c r="C619" s="166"/>
      <c r="D619" s="162"/>
      <c r="E619" s="166"/>
      <c r="F619" s="166"/>
      <c r="G619" s="166"/>
      <c r="H619" s="166"/>
      <c r="I619" s="167"/>
      <c r="J619" s="166"/>
      <c r="K619" s="163"/>
      <c r="L619" s="163"/>
      <c r="O619" s="165"/>
    </row>
    <row r="620" spans="1:15" s="164" customFormat="1" ht="15.6" x14ac:dyDescent="0.3">
      <c r="A620" s="8" t="s">
        <v>99</v>
      </c>
      <c r="B620" s="162"/>
      <c r="C620" s="166"/>
      <c r="D620" s="162"/>
      <c r="E620" s="166"/>
      <c r="F620" s="166"/>
      <c r="G620" s="166"/>
      <c r="H620" s="166"/>
      <c r="I620" s="167"/>
      <c r="J620" s="166"/>
      <c r="K620" s="163"/>
      <c r="L620" s="163"/>
      <c r="O620" s="165"/>
    </row>
    <row r="621" spans="1:15" s="164" customFormat="1" ht="15.6" x14ac:dyDescent="0.3">
      <c r="A621" s="8" t="s">
        <v>100</v>
      </c>
      <c r="B621" s="162"/>
      <c r="C621" s="166"/>
      <c r="D621" s="162"/>
      <c r="E621" s="166"/>
      <c r="F621" s="166"/>
      <c r="G621" s="166"/>
      <c r="H621" s="166"/>
      <c r="I621" s="166"/>
      <c r="J621" s="166"/>
      <c r="K621" s="163"/>
      <c r="L621" s="163"/>
      <c r="O621" s="165"/>
    </row>
    <row r="622" spans="1:15" s="164" customFormat="1" ht="15.6" x14ac:dyDescent="0.3">
      <c r="A622" s="8" t="s">
        <v>101</v>
      </c>
      <c r="B622" s="162"/>
      <c r="C622" s="166"/>
      <c r="D622" s="162"/>
      <c r="E622" s="166"/>
      <c r="F622" s="166"/>
      <c r="G622" s="166"/>
      <c r="H622" s="166"/>
      <c r="I622" s="166"/>
      <c r="J622" s="166"/>
      <c r="K622" s="163"/>
      <c r="L622" s="163"/>
      <c r="O622" s="165"/>
    </row>
    <row r="623" spans="1:15" s="164" customFormat="1" ht="15.6" x14ac:dyDescent="0.3">
      <c r="A623" s="8" t="s">
        <v>102</v>
      </c>
      <c r="B623" s="162"/>
      <c r="C623" s="166"/>
      <c r="D623" s="162"/>
      <c r="E623" s="166"/>
      <c r="F623" s="166"/>
      <c r="G623" s="166"/>
      <c r="H623" s="166"/>
      <c r="I623" s="166"/>
      <c r="J623" s="166"/>
      <c r="K623" s="163"/>
      <c r="L623" s="163"/>
      <c r="O623" s="165"/>
    </row>
    <row r="624" spans="1:15" s="164" customFormat="1" ht="15.6" x14ac:dyDescent="0.3">
      <c r="A624" s="8" t="s">
        <v>103</v>
      </c>
      <c r="B624" s="162"/>
      <c r="C624" s="166"/>
      <c r="D624" s="162"/>
      <c r="E624" s="166"/>
      <c r="F624" s="166"/>
      <c r="G624" s="166"/>
      <c r="H624" s="166"/>
      <c r="I624" s="166"/>
      <c r="J624" s="166"/>
      <c r="K624" s="163"/>
      <c r="L624" s="163"/>
      <c r="O624" s="165"/>
    </row>
    <row r="625" spans="1:15" s="164" customFormat="1" ht="15.6" x14ac:dyDescent="0.3">
      <c r="A625" s="8" t="s">
        <v>104</v>
      </c>
      <c r="B625" s="162"/>
      <c r="C625" s="166"/>
      <c r="D625" s="162"/>
      <c r="E625" s="166"/>
      <c r="F625" s="166"/>
      <c r="G625" s="166"/>
      <c r="H625" s="166"/>
      <c r="I625" s="166"/>
      <c r="J625" s="166"/>
      <c r="K625" s="163"/>
      <c r="L625" s="163"/>
      <c r="O625" s="165"/>
    </row>
    <row r="626" spans="1:15" s="164" customFormat="1" ht="15.6" x14ac:dyDescent="0.3">
      <c r="A626" s="8" t="s">
        <v>105</v>
      </c>
      <c r="B626" s="162"/>
      <c r="C626" s="166"/>
      <c r="D626" s="162"/>
      <c r="E626" s="166"/>
      <c r="F626" s="166"/>
      <c r="G626" s="166"/>
      <c r="H626" s="166"/>
      <c r="I626" s="166"/>
      <c r="J626" s="166"/>
      <c r="K626" s="163"/>
      <c r="L626" s="163"/>
      <c r="O626" s="165"/>
    </row>
    <row r="627" spans="1:15" s="164" customFormat="1" ht="15.6" x14ac:dyDescent="0.3">
      <c r="A627" s="8" t="s">
        <v>106</v>
      </c>
      <c r="B627" s="162"/>
      <c r="C627" s="166"/>
      <c r="D627" s="162"/>
      <c r="E627" s="166"/>
      <c r="F627" s="166"/>
      <c r="G627" s="166"/>
      <c r="H627" s="166"/>
      <c r="I627" s="166"/>
      <c r="J627" s="166"/>
      <c r="K627" s="163"/>
      <c r="L627" s="163"/>
      <c r="O627" s="165"/>
    </row>
    <row r="628" spans="1:15" s="164" customFormat="1" ht="15.6" x14ac:dyDescent="0.3">
      <c r="A628" s="8" t="s">
        <v>107</v>
      </c>
      <c r="B628" s="162"/>
      <c r="C628" s="166"/>
      <c r="D628" s="162"/>
      <c r="E628" s="166"/>
      <c r="F628" s="166"/>
      <c r="G628" s="166"/>
      <c r="H628" s="166"/>
      <c r="I628" s="166"/>
      <c r="J628" s="166"/>
      <c r="K628" s="163"/>
      <c r="L628" s="163"/>
      <c r="O628" s="165"/>
    </row>
    <row r="629" spans="1:15" s="164" customFormat="1" ht="15.6" x14ac:dyDescent="0.3">
      <c r="A629" s="227" t="s">
        <v>108</v>
      </c>
      <c r="B629" s="156"/>
      <c r="C629" s="166"/>
      <c r="D629" s="162"/>
      <c r="E629" s="166"/>
      <c r="F629" s="166"/>
      <c r="G629" s="166"/>
      <c r="H629" s="166"/>
      <c r="I629" s="166"/>
      <c r="J629" s="166"/>
      <c r="K629" s="163"/>
      <c r="L629" s="163"/>
      <c r="O629" s="165"/>
    </row>
    <row r="630" spans="1:15" s="164" customFormat="1" ht="15.6" x14ac:dyDescent="0.3">
      <c r="A630" s="8" t="s">
        <v>109</v>
      </c>
      <c r="B630" s="162"/>
      <c r="C630" s="166"/>
      <c r="D630" s="162"/>
      <c r="E630" s="166"/>
      <c r="F630" s="166"/>
      <c r="G630" s="166"/>
      <c r="H630" s="166"/>
      <c r="I630" s="166"/>
      <c r="J630" s="166"/>
      <c r="K630" s="163"/>
      <c r="L630" s="163"/>
      <c r="O630" s="165"/>
    </row>
    <row r="631" spans="1:15" s="164" customFormat="1" ht="15.6" x14ac:dyDescent="0.3">
      <c r="A631" s="8" t="s">
        <v>110</v>
      </c>
      <c r="B631" s="162"/>
      <c r="C631" s="166"/>
      <c r="D631" s="162"/>
      <c r="E631" s="166"/>
      <c r="F631" s="166"/>
      <c r="G631" s="166"/>
      <c r="H631" s="166"/>
      <c r="I631" s="166"/>
      <c r="J631" s="166"/>
      <c r="K631" s="163"/>
      <c r="L631" s="163"/>
      <c r="O631" s="165"/>
    </row>
    <row r="632" spans="1:15" s="164" customFormat="1" ht="15.6" x14ac:dyDescent="0.3">
      <c r="A632" s="8" t="s">
        <v>111</v>
      </c>
      <c r="B632" s="162"/>
      <c r="C632" s="166"/>
      <c r="D632" s="162"/>
      <c r="E632" s="166"/>
      <c r="F632" s="166"/>
      <c r="G632" s="166"/>
      <c r="H632" s="166"/>
      <c r="I632" s="166"/>
      <c r="J632" s="166"/>
      <c r="K632" s="163"/>
      <c r="L632" s="163"/>
      <c r="O632" s="165"/>
    </row>
    <row r="633" spans="1:15" s="164" customFormat="1" ht="15.6" x14ac:dyDescent="0.3">
      <c r="A633" s="8" t="s">
        <v>112</v>
      </c>
      <c r="B633" s="162"/>
      <c r="C633" s="166"/>
      <c r="D633" s="162"/>
      <c r="E633" s="166"/>
      <c r="F633" s="166"/>
      <c r="G633" s="166"/>
      <c r="H633" s="166"/>
      <c r="I633" s="166"/>
      <c r="J633" s="166"/>
      <c r="K633" s="163"/>
      <c r="L633" s="163"/>
      <c r="O633" s="165"/>
    </row>
    <row r="634" spans="1:15" s="164" customFormat="1" ht="15.6" x14ac:dyDescent="0.3">
      <c r="A634" s="8" t="s">
        <v>113</v>
      </c>
      <c r="B634" s="162"/>
      <c r="C634" s="166"/>
      <c r="D634" s="162"/>
      <c r="E634" s="166"/>
      <c r="F634" s="166"/>
      <c r="G634" s="166"/>
      <c r="H634" s="166"/>
      <c r="I634" s="166"/>
      <c r="J634" s="166"/>
      <c r="K634" s="163"/>
      <c r="L634" s="163"/>
      <c r="O634" s="165"/>
    </row>
    <row r="635" spans="1:15" s="164" customFormat="1" ht="15.6" x14ac:dyDescent="0.3">
      <c r="A635" s="8" t="s">
        <v>114</v>
      </c>
      <c r="B635" s="162"/>
      <c r="C635" s="166"/>
      <c r="D635" s="162"/>
      <c r="E635" s="166"/>
      <c r="F635" s="166"/>
      <c r="G635" s="166"/>
      <c r="H635" s="166"/>
      <c r="I635" s="166"/>
      <c r="J635" s="166"/>
      <c r="K635" s="163"/>
      <c r="L635" s="163"/>
      <c r="O635" s="165"/>
    </row>
    <row r="636" spans="1:15" s="164" customFormat="1" ht="15.6" x14ac:dyDescent="0.3">
      <c r="A636" s="8" t="s">
        <v>115</v>
      </c>
      <c r="B636" s="162"/>
      <c r="C636" s="166"/>
      <c r="D636" s="162"/>
      <c r="E636" s="166"/>
      <c r="F636" s="166"/>
      <c r="G636" s="166"/>
      <c r="H636" s="166"/>
      <c r="I636" s="166"/>
      <c r="J636" s="166"/>
      <c r="K636" s="163"/>
      <c r="L636" s="163"/>
      <c r="O636" s="165"/>
    </row>
    <row r="637" spans="1:15" s="163" customFormat="1" ht="15.6" x14ac:dyDescent="0.3">
      <c r="A637" s="8" t="s">
        <v>116</v>
      </c>
      <c r="B637" s="162"/>
      <c r="C637" s="166"/>
      <c r="D637" s="166"/>
      <c r="E637" s="166"/>
      <c r="F637" s="166"/>
      <c r="G637" s="166"/>
      <c r="H637" s="166"/>
      <c r="I637" s="166"/>
      <c r="J637" s="166"/>
      <c r="O637" s="168"/>
    </row>
    <row r="638" spans="1:15" s="164" customFormat="1" ht="15.6" x14ac:dyDescent="0.3">
      <c r="A638" s="227" t="s">
        <v>117</v>
      </c>
      <c r="B638" s="156"/>
      <c r="C638" s="166"/>
      <c r="D638" s="156"/>
      <c r="E638" s="157"/>
      <c r="F638" s="166"/>
      <c r="G638" s="166"/>
      <c r="H638" s="166"/>
      <c r="I638" s="167"/>
      <c r="J638" s="166"/>
      <c r="K638" s="163"/>
      <c r="L638" s="163"/>
      <c r="O638" s="165"/>
    </row>
    <row r="639" spans="1:15" s="164" customFormat="1" ht="15.6" x14ac:dyDescent="0.3">
      <c r="A639" s="8" t="s">
        <v>118</v>
      </c>
      <c r="B639" s="162"/>
      <c r="C639" s="166"/>
      <c r="D639" s="162"/>
      <c r="E639" s="166"/>
      <c r="F639" s="166"/>
      <c r="G639" s="166"/>
      <c r="H639" s="166"/>
      <c r="I639" s="167"/>
      <c r="J639" s="166"/>
      <c r="K639" s="163"/>
      <c r="L639" s="163"/>
      <c r="O639" s="165"/>
    </row>
    <row r="640" spans="1:15" s="164" customFormat="1" ht="15.6" x14ac:dyDescent="0.3">
      <c r="A640" s="8" t="s">
        <v>119</v>
      </c>
      <c r="B640" s="162"/>
      <c r="C640" s="166"/>
      <c r="D640" s="162"/>
      <c r="E640" s="166"/>
      <c r="F640" s="166"/>
      <c r="G640" s="166"/>
      <c r="H640" s="166"/>
      <c r="I640" s="166"/>
      <c r="J640" s="166"/>
      <c r="K640" s="163"/>
      <c r="L640" s="163"/>
      <c r="O640" s="165"/>
    </row>
    <row r="641" spans="1:15" s="164" customFormat="1" ht="15.6" x14ac:dyDescent="0.3">
      <c r="A641" s="8" t="s">
        <v>120</v>
      </c>
      <c r="B641" s="162"/>
      <c r="C641" s="166"/>
      <c r="D641" s="162"/>
      <c r="E641" s="166"/>
      <c r="F641" s="166"/>
      <c r="G641" s="166"/>
      <c r="H641" s="166"/>
      <c r="I641" s="167"/>
      <c r="J641" s="166"/>
      <c r="K641" s="163"/>
      <c r="L641" s="163"/>
      <c r="O641" s="165"/>
    </row>
    <row r="642" spans="1:15" s="164" customFormat="1" ht="15.6" x14ac:dyDescent="0.3">
      <c r="A642" s="228"/>
      <c r="C642" s="163"/>
      <c r="E642" s="163"/>
      <c r="F642" s="163"/>
      <c r="G642" s="163"/>
      <c r="H642" s="163"/>
      <c r="I642" s="169"/>
      <c r="J642" s="163"/>
      <c r="K642" s="163"/>
      <c r="L642" s="163"/>
      <c r="O642" s="165"/>
    </row>
    <row r="643" spans="1:15" s="174" customFormat="1" ht="16.2" x14ac:dyDescent="0.3">
      <c r="A643" s="229" t="s">
        <v>121</v>
      </c>
      <c r="B643" s="170"/>
      <c r="C643" s="171"/>
      <c r="D643" s="172"/>
      <c r="E643" s="171"/>
      <c r="F643" s="171"/>
      <c r="G643" s="171"/>
      <c r="H643" s="171"/>
      <c r="I643" s="173"/>
      <c r="J643" s="173"/>
      <c r="K643" s="173"/>
      <c r="L643" s="173"/>
      <c r="O643" s="175"/>
    </row>
    <row r="644" spans="1:15" s="176" customFormat="1" ht="15.6" x14ac:dyDescent="0.3">
      <c r="A644" s="230"/>
      <c r="C644" s="177"/>
      <c r="E644" s="177"/>
      <c r="F644" s="177"/>
      <c r="G644" s="177"/>
      <c r="H644" s="177"/>
      <c r="I644" s="178"/>
      <c r="J644" s="177"/>
      <c r="K644" s="177"/>
      <c r="L644" s="177"/>
      <c r="O644" s="179"/>
    </row>
  </sheetData>
  <sheetProtection sort="0" autoFilter="0"/>
  <autoFilter ref="A9:N593" xr:uid="{00000000-0001-0000-0000-000000000000}">
    <filterColumn colId="8" showButton="0"/>
    <filterColumn colId="11" showButton="0"/>
  </autoFilter>
  <mergeCells count="21">
    <mergeCell ref="A596:N596"/>
    <mergeCell ref="A597:N597"/>
    <mergeCell ref="A598:N598"/>
    <mergeCell ref="A599:N599"/>
    <mergeCell ref="A601:O601"/>
    <mergeCell ref="A600:O600"/>
    <mergeCell ref="A4:N4"/>
    <mergeCell ref="A5:N5"/>
    <mergeCell ref="A6:N6"/>
    <mergeCell ref="A8:A10"/>
    <mergeCell ref="C8:C10"/>
    <mergeCell ref="D8:D10"/>
    <mergeCell ref="E8:E10"/>
    <mergeCell ref="F8:F10"/>
    <mergeCell ref="G8:G10"/>
    <mergeCell ref="I8:O8"/>
    <mergeCell ref="I9:J9"/>
    <mergeCell ref="K9:K10"/>
    <mergeCell ref="L9:M9"/>
    <mergeCell ref="N9:N10"/>
    <mergeCell ref="O9:O10"/>
  </mergeCells>
  <phoneticPr fontId="20" type="noConversion"/>
  <pageMargins left="0.7" right="0.7" top="0.75" bottom="0.75" header="0.3" footer="0.3"/>
  <pageSetup paperSize="9" scale="24"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9C1D12-CF98-42F8-94E3-6481FFACC947}">
  <sheetPr>
    <tabColor rgb="FFFFFF00"/>
  </sheetPr>
  <dimension ref="A1:J144"/>
  <sheetViews>
    <sheetView topLeftCell="A97" workbookViewId="0">
      <selection activeCell="A31" sqref="A31"/>
    </sheetView>
  </sheetViews>
  <sheetFormatPr defaultColWidth="9.109375" defaultRowHeight="14.4" x14ac:dyDescent="0.3"/>
  <cols>
    <col min="1" max="1" width="97.44140625" style="10" customWidth="1"/>
    <col min="2" max="6" width="9.109375" style="10"/>
    <col min="7" max="7" width="97" style="10" customWidth="1"/>
    <col min="8" max="16384" width="9.109375" style="10"/>
  </cols>
  <sheetData>
    <row r="1" spans="1:10" x14ac:dyDescent="0.3">
      <c r="A1" s="10" t="s">
        <v>139</v>
      </c>
      <c r="C1" s="10" t="s">
        <v>140</v>
      </c>
    </row>
    <row r="2" spans="1:10" x14ac:dyDescent="0.3">
      <c r="C2" s="10" t="s">
        <v>141</v>
      </c>
    </row>
    <row r="3" spans="1:10" x14ac:dyDescent="0.3">
      <c r="A3" s="10" t="s">
        <v>142</v>
      </c>
    </row>
    <row r="4" spans="1:10" ht="18" customHeight="1" x14ac:dyDescent="0.3">
      <c r="A4" s="11" t="s">
        <v>143</v>
      </c>
      <c r="B4" s="10" t="s">
        <v>144</v>
      </c>
      <c r="C4" s="10">
        <f>E4+F4</f>
        <v>198.74</v>
      </c>
      <c r="E4" s="10">
        <v>149.16</v>
      </c>
      <c r="F4" s="10">
        <v>49.58</v>
      </c>
    </row>
    <row r="5" spans="1:10" x14ac:dyDescent="0.3">
      <c r="A5" s="10" t="s">
        <v>145</v>
      </c>
      <c r="B5" s="10" t="s">
        <v>144</v>
      </c>
      <c r="C5" s="10">
        <v>1.08</v>
      </c>
    </row>
    <row r="6" spans="1:10" x14ac:dyDescent="0.3">
      <c r="A6" s="10" t="s">
        <v>146</v>
      </c>
      <c r="B6" s="10" t="s">
        <v>144</v>
      </c>
      <c r="C6" s="10">
        <v>13.7</v>
      </c>
    </row>
    <row r="8" spans="1:10" x14ac:dyDescent="0.3">
      <c r="A8" s="10" t="s">
        <v>147</v>
      </c>
    </row>
    <row r="9" spans="1:10" x14ac:dyDescent="0.3">
      <c r="A9" s="11" t="s">
        <v>143</v>
      </c>
      <c r="B9" s="10" t="s">
        <v>144</v>
      </c>
      <c r="C9" s="10">
        <f>E9+F9</f>
        <v>319.60000000000002</v>
      </c>
      <c r="E9" s="10">
        <v>169.04</v>
      </c>
      <c r="F9" s="10">
        <v>150.56</v>
      </c>
    </row>
    <row r="10" spans="1:10" x14ac:dyDescent="0.3">
      <c r="A10" s="11" t="s">
        <v>143</v>
      </c>
      <c r="B10" s="10" t="s">
        <v>148</v>
      </c>
      <c r="C10" s="10">
        <f>E10+F10</f>
        <v>55.24</v>
      </c>
      <c r="E10" s="10">
        <v>29.64</v>
      </c>
      <c r="F10" s="10">
        <v>25.6</v>
      </c>
    </row>
    <row r="11" spans="1:10" x14ac:dyDescent="0.3">
      <c r="A11" s="10" t="s">
        <v>145</v>
      </c>
      <c r="B11" s="10" t="s">
        <v>144</v>
      </c>
      <c r="C11" s="10">
        <v>8.36</v>
      </c>
    </row>
    <row r="12" spans="1:10" x14ac:dyDescent="0.3">
      <c r="A12" s="10" t="s">
        <v>146</v>
      </c>
      <c r="B12" s="10" t="s">
        <v>144</v>
      </c>
      <c r="C12" s="10">
        <v>16.3</v>
      </c>
    </row>
    <row r="13" spans="1:10" ht="14.25" customHeight="1" x14ac:dyDescent="0.3">
      <c r="A13" s="12" t="s">
        <v>149</v>
      </c>
      <c r="B13" s="10" t="s">
        <v>144</v>
      </c>
      <c r="C13" s="10">
        <v>3.93</v>
      </c>
    </row>
    <row r="15" spans="1:10" x14ac:dyDescent="0.3">
      <c r="A15" s="10" t="s">
        <v>150</v>
      </c>
      <c r="F15" s="13" t="s">
        <v>151</v>
      </c>
      <c r="G15" s="14" t="s">
        <v>143</v>
      </c>
      <c r="H15" s="15" t="s">
        <v>144</v>
      </c>
      <c r="I15" s="15">
        <f>C4+C9+C16+C22+C27+C33+C39+C45+C51+C57+C63+C69+C75+C81+C87+C93+C99+C105+C111+C117+C123+C129+C135+C141</f>
        <v>1463.3</v>
      </c>
      <c r="J15" s="15" t="s">
        <v>141</v>
      </c>
    </row>
    <row r="16" spans="1:10" x14ac:dyDescent="0.3">
      <c r="A16" s="11" t="s">
        <v>143</v>
      </c>
      <c r="B16" s="10" t="s">
        <v>144</v>
      </c>
      <c r="C16" s="10">
        <v>38.65</v>
      </c>
      <c r="F16" s="13"/>
      <c r="G16" s="14" t="s">
        <v>143</v>
      </c>
      <c r="H16" s="15" t="s">
        <v>148</v>
      </c>
      <c r="I16" s="15">
        <f>C10+C17+C23+C28+C34+C40+C46+C52+C58+C64+C70+C76+C82+C88+C94+C100+C106+C112+C118+C124+C130+C136+C142</f>
        <v>602.92999999999995</v>
      </c>
      <c r="J16" s="15" t="s">
        <v>141</v>
      </c>
    </row>
    <row r="17" spans="1:10" x14ac:dyDescent="0.3">
      <c r="A17" s="11" t="s">
        <v>143</v>
      </c>
      <c r="B17" s="10" t="s">
        <v>148</v>
      </c>
      <c r="C17" s="10">
        <v>25.26</v>
      </c>
      <c r="F17" s="13"/>
      <c r="G17" s="15" t="s">
        <v>145</v>
      </c>
      <c r="H17" s="15" t="s">
        <v>144</v>
      </c>
      <c r="I17" s="15">
        <f>C5+C11+C18+C24+C29+C35+C41+C47+C53+C59+C65+C71+C77+C83+C89+C95+C101+C107+C113+C119+C125+C131+C137+C143</f>
        <v>369.72</v>
      </c>
      <c r="J17" s="15" t="s">
        <v>141</v>
      </c>
    </row>
    <row r="18" spans="1:10" x14ac:dyDescent="0.3">
      <c r="A18" s="10" t="s">
        <v>145</v>
      </c>
      <c r="B18" s="10" t="s">
        <v>144</v>
      </c>
      <c r="C18" s="10">
        <v>8.19</v>
      </c>
      <c r="F18" s="13"/>
      <c r="G18" s="15" t="s">
        <v>146</v>
      </c>
      <c r="H18" s="15" t="s">
        <v>144</v>
      </c>
      <c r="I18" s="15">
        <f>C6+C12</f>
        <v>30</v>
      </c>
      <c r="J18" s="15" t="s">
        <v>141</v>
      </c>
    </row>
    <row r="19" spans="1:10" ht="17.25" customHeight="1" x14ac:dyDescent="0.3">
      <c r="A19" s="12" t="s">
        <v>149</v>
      </c>
      <c r="B19" s="10" t="s">
        <v>144</v>
      </c>
      <c r="C19" s="10">
        <v>0.65</v>
      </c>
      <c r="F19" s="13"/>
      <c r="G19" s="16" t="s">
        <v>149</v>
      </c>
      <c r="H19" s="15" t="s">
        <v>144</v>
      </c>
      <c r="I19" s="15">
        <f>C13+C19</f>
        <v>4.58</v>
      </c>
      <c r="J19" s="15" t="s">
        <v>141</v>
      </c>
    </row>
    <row r="20" spans="1:10" ht="15" customHeight="1" x14ac:dyDescent="0.3">
      <c r="F20" s="13"/>
      <c r="G20" s="16" t="s">
        <v>149</v>
      </c>
      <c r="H20" s="15" t="s">
        <v>152</v>
      </c>
      <c r="I20" s="15">
        <f>C30+C36+C42+C48+C54+C60+C66+C72+C78+C84+C90+C96+C102+C108+C114+C120+C126+C132+C138+C144</f>
        <v>124.48</v>
      </c>
      <c r="J20" s="15" t="s">
        <v>141</v>
      </c>
    </row>
    <row r="21" spans="1:10" x14ac:dyDescent="0.3">
      <c r="A21" s="10" t="s">
        <v>153</v>
      </c>
    </row>
    <row r="22" spans="1:10" x14ac:dyDescent="0.3">
      <c r="A22" s="11" t="s">
        <v>143</v>
      </c>
      <c r="B22" s="10" t="s">
        <v>144</v>
      </c>
      <c r="C22" s="10">
        <v>45.96</v>
      </c>
    </row>
    <row r="23" spans="1:10" x14ac:dyDescent="0.3">
      <c r="A23" s="11" t="s">
        <v>143</v>
      </c>
      <c r="B23" s="10" t="s">
        <v>148</v>
      </c>
      <c r="C23" s="10">
        <v>24.7</v>
      </c>
    </row>
    <row r="24" spans="1:10" x14ac:dyDescent="0.3">
      <c r="A24" s="10" t="s">
        <v>145</v>
      </c>
      <c r="B24" s="10" t="s">
        <v>144</v>
      </c>
      <c r="C24" s="10">
        <v>16.89</v>
      </c>
    </row>
    <row r="25" spans="1:10" ht="16.5" customHeight="1" x14ac:dyDescent="0.3">
      <c r="A25" s="12"/>
    </row>
    <row r="26" spans="1:10" x14ac:dyDescent="0.3">
      <c r="A26" s="10" t="s">
        <v>154</v>
      </c>
    </row>
    <row r="27" spans="1:10" x14ac:dyDescent="0.3">
      <c r="A27" s="11" t="s">
        <v>143</v>
      </c>
      <c r="B27" s="10" t="s">
        <v>144</v>
      </c>
      <c r="C27" s="10">
        <v>43.18</v>
      </c>
    </row>
    <row r="28" spans="1:10" x14ac:dyDescent="0.3">
      <c r="A28" s="11" t="s">
        <v>143</v>
      </c>
      <c r="B28" s="10" t="s">
        <v>148</v>
      </c>
      <c r="C28" s="10">
        <v>25.07</v>
      </c>
    </row>
    <row r="29" spans="1:10" x14ac:dyDescent="0.3">
      <c r="A29" s="10" t="s">
        <v>145</v>
      </c>
      <c r="B29" s="10" t="s">
        <v>144</v>
      </c>
      <c r="C29" s="10">
        <v>16.71</v>
      </c>
    </row>
    <row r="30" spans="1:10" ht="18" customHeight="1" x14ac:dyDescent="0.3">
      <c r="A30" s="12" t="s">
        <v>149</v>
      </c>
      <c r="B30" s="10" t="s">
        <v>152</v>
      </c>
      <c r="C30" s="10">
        <v>6.25</v>
      </c>
    </row>
    <row r="32" spans="1:10" x14ac:dyDescent="0.3">
      <c r="A32" s="10" t="s">
        <v>155</v>
      </c>
    </row>
    <row r="33" spans="1:3" x14ac:dyDescent="0.3">
      <c r="A33" s="11" t="s">
        <v>143</v>
      </c>
      <c r="B33" s="10" t="s">
        <v>144</v>
      </c>
      <c r="C33" s="10">
        <v>43.18</v>
      </c>
    </row>
    <row r="34" spans="1:3" x14ac:dyDescent="0.3">
      <c r="A34" s="11" t="s">
        <v>143</v>
      </c>
      <c r="B34" s="10" t="s">
        <v>148</v>
      </c>
      <c r="C34" s="10">
        <v>25.07</v>
      </c>
    </row>
    <row r="35" spans="1:3" x14ac:dyDescent="0.3">
      <c r="A35" s="10" t="s">
        <v>145</v>
      </c>
      <c r="B35" s="10" t="s">
        <v>144</v>
      </c>
      <c r="C35" s="10">
        <v>16.71</v>
      </c>
    </row>
    <row r="36" spans="1:3" ht="19.5" customHeight="1" x14ac:dyDescent="0.3">
      <c r="A36" s="12" t="s">
        <v>149</v>
      </c>
      <c r="B36" s="10" t="s">
        <v>152</v>
      </c>
      <c r="C36" s="10">
        <v>4.26</v>
      </c>
    </row>
    <row r="38" spans="1:3" x14ac:dyDescent="0.3">
      <c r="A38" s="10" t="s">
        <v>156</v>
      </c>
    </row>
    <row r="39" spans="1:3" x14ac:dyDescent="0.3">
      <c r="A39" s="11" t="s">
        <v>143</v>
      </c>
      <c r="B39" s="10" t="s">
        <v>144</v>
      </c>
      <c r="C39" s="10">
        <v>43.18</v>
      </c>
    </row>
    <row r="40" spans="1:3" x14ac:dyDescent="0.3">
      <c r="A40" s="11" t="s">
        <v>143</v>
      </c>
      <c r="B40" s="10" t="s">
        <v>148</v>
      </c>
      <c r="C40" s="10">
        <v>25.07</v>
      </c>
    </row>
    <row r="41" spans="1:3" x14ac:dyDescent="0.3">
      <c r="A41" s="10" t="s">
        <v>145</v>
      </c>
      <c r="B41" s="10" t="s">
        <v>144</v>
      </c>
      <c r="C41" s="10">
        <v>16.71</v>
      </c>
    </row>
    <row r="42" spans="1:3" ht="16.5" customHeight="1" x14ac:dyDescent="0.3">
      <c r="A42" s="12" t="s">
        <v>149</v>
      </c>
      <c r="B42" s="10" t="s">
        <v>152</v>
      </c>
      <c r="C42" s="10">
        <v>9.23</v>
      </c>
    </row>
    <row r="44" spans="1:3" x14ac:dyDescent="0.3">
      <c r="A44" s="10" t="s">
        <v>157</v>
      </c>
    </row>
    <row r="45" spans="1:3" x14ac:dyDescent="0.3">
      <c r="A45" s="11" t="s">
        <v>143</v>
      </c>
      <c r="B45" s="10" t="s">
        <v>144</v>
      </c>
      <c r="C45" s="10">
        <v>43.18</v>
      </c>
    </row>
    <row r="46" spans="1:3" x14ac:dyDescent="0.3">
      <c r="A46" s="11" t="s">
        <v>143</v>
      </c>
      <c r="B46" s="10" t="s">
        <v>148</v>
      </c>
      <c r="C46" s="10">
        <v>25.07</v>
      </c>
    </row>
    <row r="47" spans="1:3" x14ac:dyDescent="0.3">
      <c r="A47" s="10" t="s">
        <v>145</v>
      </c>
      <c r="B47" s="10" t="s">
        <v>144</v>
      </c>
      <c r="C47" s="10">
        <v>16.71</v>
      </c>
    </row>
    <row r="48" spans="1:3" ht="16.5" customHeight="1" x14ac:dyDescent="0.3">
      <c r="A48" s="12" t="s">
        <v>149</v>
      </c>
      <c r="B48" s="10" t="s">
        <v>152</v>
      </c>
      <c r="C48" s="10">
        <v>7.56</v>
      </c>
    </row>
    <row r="50" spans="1:3" x14ac:dyDescent="0.3">
      <c r="A50" s="10" t="s">
        <v>158</v>
      </c>
    </row>
    <row r="51" spans="1:3" x14ac:dyDescent="0.3">
      <c r="A51" s="11" t="s">
        <v>143</v>
      </c>
      <c r="B51" s="10" t="s">
        <v>144</v>
      </c>
      <c r="C51" s="10">
        <v>43.18</v>
      </c>
    </row>
    <row r="52" spans="1:3" x14ac:dyDescent="0.3">
      <c r="A52" s="11" t="s">
        <v>143</v>
      </c>
      <c r="B52" s="10" t="s">
        <v>148</v>
      </c>
      <c r="C52" s="10">
        <v>25.07</v>
      </c>
    </row>
    <row r="53" spans="1:3" x14ac:dyDescent="0.3">
      <c r="A53" s="10" t="s">
        <v>145</v>
      </c>
      <c r="B53" s="10" t="s">
        <v>144</v>
      </c>
      <c r="C53" s="10">
        <v>16.71</v>
      </c>
    </row>
    <row r="54" spans="1:3" ht="15.75" customHeight="1" x14ac:dyDescent="0.3">
      <c r="A54" s="12" t="s">
        <v>149</v>
      </c>
      <c r="B54" s="10" t="s">
        <v>152</v>
      </c>
      <c r="C54" s="10">
        <v>6.25</v>
      </c>
    </row>
    <row r="56" spans="1:3" x14ac:dyDescent="0.3">
      <c r="A56" s="10" t="s">
        <v>159</v>
      </c>
    </row>
    <row r="57" spans="1:3" x14ac:dyDescent="0.3">
      <c r="A57" s="11" t="s">
        <v>143</v>
      </c>
      <c r="B57" s="10" t="s">
        <v>144</v>
      </c>
      <c r="C57" s="10">
        <v>43.18</v>
      </c>
    </row>
    <row r="58" spans="1:3" x14ac:dyDescent="0.3">
      <c r="A58" s="11" t="s">
        <v>143</v>
      </c>
      <c r="B58" s="10" t="s">
        <v>148</v>
      </c>
      <c r="C58" s="10">
        <v>25.07</v>
      </c>
    </row>
    <row r="59" spans="1:3" x14ac:dyDescent="0.3">
      <c r="A59" s="10" t="s">
        <v>145</v>
      </c>
      <c r="B59" s="10" t="s">
        <v>144</v>
      </c>
      <c r="C59" s="10">
        <v>16.71</v>
      </c>
    </row>
    <row r="60" spans="1:3" ht="15.75" customHeight="1" x14ac:dyDescent="0.3">
      <c r="A60" s="12" t="s">
        <v>149</v>
      </c>
      <c r="B60" s="10" t="s">
        <v>152</v>
      </c>
      <c r="C60" s="10">
        <v>4.26</v>
      </c>
    </row>
    <row r="62" spans="1:3" x14ac:dyDescent="0.3">
      <c r="A62" s="10" t="s">
        <v>160</v>
      </c>
    </row>
    <row r="63" spans="1:3" x14ac:dyDescent="0.3">
      <c r="A63" s="11" t="s">
        <v>143</v>
      </c>
      <c r="B63" s="10" t="s">
        <v>144</v>
      </c>
      <c r="C63" s="10">
        <v>43.18</v>
      </c>
    </row>
    <row r="64" spans="1:3" x14ac:dyDescent="0.3">
      <c r="A64" s="11" t="s">
        <v>143</v>
      </c>
      <c r="B64" s="10" t="s">
        <v>148</v>
      </c>
      <c r="C64" s="10">
        <v>25.07</v>
      </c>
    </row>
    <row r="65" spans="1:3" x14ac:dyDescent="0.3">
      <c r="A65" s="10" t="s">
        <v>145</v>
      </c>
      <c r="B65" s="10" t="s">
        <v>144</v>
      </c>
      <c r="C65" s="10">
        <v>16.71</v>
      </c>
    </row>
    <row r="66" spans="1:3" ht="21" customHeight="1" x14ac:dyDescent="0.3">
      <c r="A66" s="12" t="s">
        <v>149</v>
      </c>
      <c r="B66" s="10" t="s">
        <v>152</v>
      </c>
      <c r="C66" s="10">
        <v>9.23</v>
      </c>
    </row>
    <row r="68" spans="1:3" x14ac:dyDescent="0.3">
      <c r="A68" s="10" t="s">
        <v>161</v>
      </c>
    </row>
    <row r="69" spans="1:3" x14ac:dyDescent="0.3">
      <c r="A69" s="11" t="s">
        <v>143</v>
      </c>
      <c r="B69" s="10" t="s">
        <v>144</v>
      </c>
      <c r="C69" s="10">
        <v>43.18</v>
      </c>
    </row>
    <row r="70" spans="1:3" x14ac:dyDescent="0.3">
      <c r="A70" s="11" t="s">
        <v>143</v>
      </c>
      <c r="B70" s="10" t="s">
        <v>148</v>
      </c>
      <c r="C70" s="10">
        <v>25.07</v>
      </c>
    </row>
    <row r="71" spans="1:3" x14ac:dyDescent="0.3">
      <c r="A71" s="10" t="s">
        <v>145</v>
      </c>
      <c r="B71" s="10" t="s">
        <v>144</v>
      </c>
      <c r="C71" s="10">
        <v>16.71</v>
      </c>
    </row>
    <row r="72" spans="1:3" ht="15.75" customHeight="1" x14ac:dyDescent="0.3">
      <c r="A72" s="12" t="s">
        <v>149</v>
      </c>
      <c r="B72" s="10" t="s">
        <v>152</v>
      </c>
      <c r="C72" s="10">
        <v>7.56</v>
      </c>
    </row>
    <row r="73" spans="1:3" s="17" customFormat="1" x14ac:dyDescent="0.3"/>
    <row r="74" spans="1:3" x14ac:dyDescent="0.3">
      <c r="A74" s="10" t="s">
        <v>162</v>
      </c>
    </row>
    <row r="75" spans="1:3" x14ac:dyDescent="0.3">
      <c r="A75" s="11" t="s">
        <v>143</v>
      </c>
      <c r="B75" s="10" t="s">
        <v>144</v>
      </c>
      <c r="C75" s="10">
        <v>43.18</v>
      </c>
    </row>
    <row r="76" spans="1:3" x14ac:dyDescent="0.3">
      <c r="A76" s="11" t="s">
        <v>143</v>
      </c>
      <c r="B76" s="10" t="s">
        <v>148</v>
      </c>
      <c r="C76" s="10">
        <v>25.07</v>
      </c>
    </row>
    <row r="77" spans="1:3" x14ac:dyDescent="0.3">
      <c r="A77" s="10" t="s">
        <v>145</v>
      </c>
      <c r="B77" s="10" t="s">
        <v>144</v>
      </c>
      <c r="C77" s="10">
        <v>16.71</v>
      </c>
    </row>
    <row r="78" spans="1:3" ht="17.25" customHeight="1" x14ac:dyDescent="0.3">
      <c r="A78" s="12" t="s">
        <v>149</v>
      </c>
      <c r="B78" s="10" t="s">
        <v>152</v>
      </c>
      <c r="C78" s="10">
        <v>6.25</v>
      </c>
    </row>
    <row r="79" spans="1:3" s="17" customFormat="1" x14ac:dyDescent="0.3"/>
    <row r="80" spans="1:3" x14ac:dyDescent="0.3">
      <c r="A80" s="10" t="s">
        <v>163</v>
      </c>
    </row>
    <row r="81" spans="1:3" x14ac:dyDescent="0.3">
      <c r="A81" s="11" t="s">
        <v>143</v>
      </c>
      <c r="B81" s="10" t="s">
        <v>144</v>
      </c>
      <c r="C81" s="10">
        <v>43.18</v>
      </c>
    </row>
    <row r="82" spans="1:3" x14ac:dyDescent="0.3">
      <c r="A82" s="11" t="s">
        <v>143</v>
      </c>
      <c r="B82" s="10" t="s">
        <v>148</v>
      </c>
      <c r="C82" s="10">
        <v>25.07</v>
      </c>
    </row>
    <row r="83" spans="1:3" x14ac:dyDescent="0.3">
      <c r="A83" s="10" t="s">
        <v>145</v>
      </c>
      <c r="B83" s="10" t="s">
        <v>144</v>
      </c>
      <c r="C83" s="10">
        <v>16.71</v>
      </c>
    </row>
    <row r="84" spans="1:3" ht="15" customHeight="1" x14ac:dyDescent="0.3">
      <c r="A84" s="12" t="s">
        <v>149</v>
      </c>
      <c r="B84" s="10" t="s">
        <v>152</v>
      </c>
      <c r="C84" s="10">
        <v>4.26</v>
      </c>
    </row>
    <row r="86" spans="1:3" x14ac:dyDescent="0.3">
      <c r="A86" s="10" t="s">
        <v>164</v>
      </c>
    </row>
    <row r="87" spans="1:3" x14ac:dyDescent="0.3">
      <c r="A87" s="11" t="s">
        <v>143</v>
      </c>
      <c r="B87" s="10" t="s">
        <v>144</v>
      </c>
      <c r="C87" s="10">
        <v>43.18</v>
      </c>
    </row>
    <row r="88" spans="1:3" x14ac:dyDescent="0.3">
      <c r="A88" s="11" t="s">
        <v>143</v>
      </c>
      <c r="B88" s="10" t="s">
        <v>148</v>
      </c>
      <c r="C88" s="10">
        <v>25.07</v>
      </c>
    </row>
    <row r="89" spans="1:3" x14ac:dyDescent="0.3">
      <c r="A89" s="10" t="s">
        <v>145</v>
      </c>
      <c r="B89" s="10" t="s">
        <v>144</v>
      </c>
      <c r="C89" s="10">
        <v>16.71</v>
      </c>
    </row>
    <row r="90" spans="1:3" ht="18" customHeight="1" x14ac:dyDescent="0.3">
      <c r="A90" s="12" t="s">
        <v>149</v>
      </c>
      <c r="B90" s="10" t="s">
        <v>152</v>
      </c>
      <c r="C90" s="10">
        <v>9.23</v>
      </c>
    </row>
    <row r="91" spans="1:3" s="17" customFormat="1" x14ac:dyDescent="0.3"/>
    <row r="92" spans="1:3" x14ac:dyDescent="0.3">
      <c r="A92" s="10" t="s">
        <v>165</v>
      </c>
    </row>
    <row r="93" spans="1:3" x14ac:dyDescent="0.3">
      <c r="A93" s="11" t="s">
        <v>143</v>
      </c>
      <c r="B93" s="10" t="s">
        <v>144</v>
      </c>
      <c r="C93" s="10">
        <v>43.18</v>
      </c>
    </row>
    <row r="94" spans="1:3" x14ac:dyDescent="0.3">
      <c r="A94" s="11" t="s">
        <v>143</v>
      </c>
      <c r="B94" s="10" t="s">
        <v>148</v>
      </c>
      <c r="C94" s="10">
        <v>25.07</v>
      </c>
    </row>
    <row r="95" spans="1:3" x14ac:dyDescent="0.3">
      <c r="A95" s="10" t="s">
        <v>145</v>
      </c>
      <c r="B95" s="10" t="s">
        <v>144</v>
      </c>
      <c r="C95" s="10">
        <v>16.71</v>
      </c>
    </row>
    <row r="96" spans="1:3" ht="15" customHeight="1" x14ac:dyDescent="0.3">
      <c r="A96" s="12" t="s">
        <v>149</v>
      </c>
      <c r="B96" s="10" t="s">
        <v>152</v>
      </c>
      <c r="C96" s="10">
        <v>7.56</v>
      </c>
    </row>
    <row r="98" spans="1:3" x14ac:dyDescent="0.3">
      <c r="A98" s="10" t="s">
        <v>166</v>
      </c>
    </row>
    <row r="99" spans="1:3" x14ac:dyDescent="0.3">
      <c r="A99" s="11" t="s">
        <v>143</v>
      </c>
      <c r="B99" s="10" t="s">
        <v>144</v>
      </c>
      <c r="C99" s="10">
        <v>43.18</v>
      </c>
    </row>
    <row r="100" spans="1:3" x14ac:dyDescent="0.3">
      <c r="A100" s="11" t="s">
        <v>143</v>
      </c>
      <c r="B100" s="10" t="s">
        <v>148</v>
      </c>
      <c r="C100" s="10">
        <v>25.07</v>
      </c>
    </row>
    <row r="101" spans="1:3" x14ac:dyDescent="0.3">
      <c r="A101" s="10" t="s">
        <v>145</v>
      </c>
      <c r="B101" s="10" t="s">
        <v>144</v>
      </c>
      <c r="C101" s="10">
        <v>16.71</v>
      </c>
    </row>
    <row r="102" spans="1:3" ht="17.25" customHeight="1" x14ac:dyDescent="0.3">
      <c r="A102" s="12" t="s">
        <v>149</v>
      </c>
      <c r="B102" s="10" t="s">
        <v>152</v>
      </c>
      <c r="C102" s="10">
        <v>6.25</v>
      </c>
    </row>
    <row r="104" spans="1:3" x14ac:dyDescent="0.3">
      <c r="A104" s="10" t="s">
        <v>167</v>
      </c>
    </row>
    <row r="105" spans="1:3" x14ac:dyDescent="0.3">
      <c r="A105" s="11" t="s">
        <v>143</v>
      </c>
      <c r="B105" s="10" t="s">
        <v>144</v>
      </c>
      <c r="C105" s="10">
        <v>43.18</v>
      </c>
    </row>
    <row r="106" spans="1:3" x14ac:dyDescent="0.3">
      <c r="A106" s="11" t="s">
        <v>143</v>
      </c>
      <c r="B106" s="10" t="s">
        <v>148</v>
      </c>
      <c r="C106" s="10">
        <v>25.07</v>
      </c>
    </row>
    <row r="107" spans="1:3" x14ac:dyDescent="0.3">
      <c r="A107" s="10" t="s">
        <v>145</v>
      </c>
      <c r="B107" s="10" t="s">
        <v>144</v>
      </c>
      <c r="C107" s="10">
        <v>16.71</v>
      </c>
    </row>
    <row r="108" spans="1:3" ht="14.25" customHeight="1" x14ac:dyDescent="0.3">
      <c r="A108" s="12" t="s">
        <v>149</v>
      </c>
      <c r="B108" s="10" t="s">
        <v>152</v>
      </c>
      <c r="C108" s="10">
        <v>4.26</v>
      </c>
    </row>
    <row r="109" spans="1:3" s="17" customFormat="1" x14ac:dyDescent="0.3"/>
    <row r="110" spans="1:3" x14ac:dyDescent="0.3">
      <c r="A110" s="10" t="s">
        <v>168</v>
      </c>
    </row>
    <row r="111" spans="1:3" x14ac:dyDescent="0.3">
      <c r="A111" s="11" t="s">
        <v>143</v>
      </c>
      <c r="B111" s="10" t="s">
        <v>144</v>
      </c>
      <c r="C111" s="10">
        <v>43.18</v>
      </c>
    </row>
    <row r="112" spans="1:3" x14ac:dyDescent="0.3">
      <c r="A112" s="11" t="s">
        <v>143</v>
      </c>
      <c r="B112" s="10" t="s">
        <v>148</v>
      </c>
      <c r="C112" s="10">
        <v>25.07</v>
      </c>
    </row>
    <row r="113" spans="1:3" x14ac:dyDescent="0.3">
      <c r="A113" s="10" t="s">
        <v>145</v>
      </c>
      <c r="B113" s="10" t="s">
        <v>144</v>
      </c>
      <c r="C113" s="10">
        <v>16.71</v>
      </c>
    </row>
    <row r="114" spans="1:3" ht="15" customHeight="1" x14ac:dyDescent="0.3">
      <c r="A114" s="12" t="s">
        <v>149</v>
      </c>
      <c r="B114" s="10" t="s">
        <v>152</v>
      </c>
      <c r="C114" s="10">
        <v>9.23</v>
      </c>
    </row>
    <row r="115" spans="1:3" s="13" customFormat="1" x14ac:dyDescent="0.3"/>
    <row r="116" spans="1:3" x14ac:dyDescent="0.3">
      <c r="A116" s="10" t="s">
        <v>169</v>
      </c>
    </row>
    <row r="117" spans="1:3" x14ac:dyDescent="0.3">
      <c r="A117" s="11" t="s">
        <v>143</v>
      </c>
      <c r="B117" s="10" t="s">
        <v>144</v>
      </c>
      <c r="C117" s="10">
        <v>43.18</v>
      </c>
    </row>
    <row r="118" spans="1:3" x14ac:dyDescent="0.3">
      <c r="A118" s="11" t="s">
        <v>143</v>
      </c>
      <c r="B118" s="10" t="s">
        <v>148</v>
      </c>
      <c r="C118" s="10">
        <v>25.07</v>
      </c>
    </row>
    <row r="119" spans="1:3" x14ac:dyDescent="0.3">
      <c r="A119" s="10" t="s">
        <v>145</v>
      </c>
      <c r="B119" s="10" t="s">
        <v>144</v>
      </c>
      <c r="C119" s="10">
        <v>16.71</v>
      </c>
    </row>
    <row r="120" spans="1:3" ht="17.25" customHeight="1" x14ac:dyDescent="0.3">
      <c r="A120" s="12" t="s">
        <v>149</v>
      </c>
      <c r="B120" s="10" t="s">
        <v>152</v>
      </c>
      <c r="C120" s="10">
        <v>7.56</v>
      </c>
    </row>
    <row r="122" spans="1:3" x14ac:dyDescent="0.3">
      <c r="A122" s="10" t="s">
        <v>170</v>
      </c>
    </row>
    <row r="123" spans="1:3" x14ac:dyDescent="0.3">
      <c r="A123" s="11" t="s">
        <v>143</v>
      </c>
      <c r="B123" s="10" t="s">
        <v>144</v>
      </c>
      <c r="C123" s="10">
        <v>43.18</v>
      </c>
    </row>
    <row r="124" spans="1:3" x14ac:dyDescent="0.3">
      <c r="A124" s="11" t="s">
        <v>143</v>
      </c>
      <c r="B124" s="10" t="s">
        <v>148</v>
      </c>
      <c r="C124" s="10">
        <v>25.07</v>
      </c>
    </row>
    <row r="125" spans="1:3" x14ac:dyDescent="0.3">
      <c r="A125" s="10" t="s">
        <v>145</v>
      </c>
      <c r="B125" s="10" t="s">
        <v>144</v>
      </c>
      <c r="C125" s="10">
        <v>16.71</v>
      </c>
    </row>
    <row r="126" spans="1:3" ht="17.25" customHeight="1" x14ac:dyDescent="0.3">
      <c r="A126" s="12" t="s">
        <v>149</v>
      </c>
      <c r="B126" s="10" t="s">
        <v>152</v>
      </c>
      <c r="C126" s="10">
        <v>6.43</v>
      </c>
    </row>
    <row r="127" spans="1:3" s="13" customFormat="1" x14ac:dyDescent="0.3"/>
    <row r="128" spans="1:3" x14ac:dyDescent="0.3">
      <c r="A128" s="10" t="s">
        <v>171</v>
      </c>
    </row>
    <row r="129" spans="1:3" x14ac:dyDescent="0.3">
      <c r="A129" s="11" t="s">
        <v>143</v>
      </c>
      <c r="B129" s="10" t="s">
        <v>144</v>
      </c>
      <c r="C129" s="10">
        <v>43.18</v>
      </c>
    </row>
    <row r="130" spans="1:3" x14ac:dyDescent="0.3">
      <c r="A130" s="11" t="s">
        <v>143</v>
      </c>
      <c r="B130" s="10" t="s">
        <v>148</v>
      </c>
      <c r="C130" s="10">
        <v>25.07</v>
      </c>
    </row>
    <row r="131" spans="1:3" x14ac:dyDescent="0.3">
      <c r="A131" s="10" t="s">
        <v>145</v>
      </c>
      <c r="B131" s="10" t="s">
        <v>144</v>
      </c>
      <c r="C131" s="10">
        <v>16.71</v>
      </c>
    </row>
    <row r="132" spans="1:3" ht="20.25" customHeight="1" x14ac:dyDescent="0.3">
      <c r="A132" s="12" t="s">
        <v>149</v>
      </c>
      <c r="B132" s="10" t="s">
        <v>152</v>
      </c>
      <c r="C132" s="10">
        <v>2.73</v>
      </c>
    </row>
    <row r="134" spans="1:3" x14ac:dyDescent="0.3">
      <c r="A134" s="10" t="s">
        <v>172</v>
      </c>
    </row>
    <row r="135" spans="1:3" x14ac:dyDescent="0.3">
      <c r="A135" s="11" t="s">
        <v>143</v>
      </c>
      <c r="B135" s="10" t="s">
        <v>144</v>
      </c>
      <c r="C135" s="10">
        <v>43.18</v>
      </c>
    </row>
    <row r="136" spans="1:3" x14ac:dyDescent="0.3">
      <c r="A136" s="11" t="s">
        <v>143</v>
      </c>
      <c r="B136" s="10" t="s">
        <v>148</v>
      </c>
      <c r="C136" s="10">
        <v>25.07</v>
      </c>
    </row>
    <row r="137" spans="1:3" x14ac:dyDescent="0.3">
      <c r="A137" s="10" t="s">
        <v>145</v>
      </c>
      <c r="B137" s="10" t="s">
        <v>144</v>
      </c>
      <c r="C137" s="10">
        <v>16.71</v>
      </c>
    </row>
    <row r="138" spans="1:3" ht="15.75" customHeight="1" x14ac:dyDescent="0.3">
      <c r="A138" s="12" t="s">
        <v>149</v>
      </c>
      <c r="B138" s="10" t="s">
        <v>152</v>
      </c>
      <c r="C138" s="10">
        <v>2.73</v>
      </c>
    </row>
    <row r="140" spans="1:3" x14ac:dyDescent="0.3">
      <c r="A140" s="10" t="s">
        <v>173</v>
      </c>
    </row>
    <row r="141" spans="1:3" x14ac:dyDescent="0.3">
      <c r="A141" s="11" t="s">
        <v>143</v>
      </c>
      <c r="B141" s="10" t="s">
        <v>144</v>
      </c>
      <c r="C141" s="10">
        <v>39.93</v>
      </c>
    </row>
    <row r="142" spans="1:3" x14ac:dyDescent="0.3">
      <c r="A142" s="11" t="s">
        <v>143</v>
      </c>
      <c r="B142" s="10" t="s">
        <v>148</v>
      </c>
      <c r="C142" s="10">
        <v>21.4</v>
      </c>
    </row>
    <row r="143" spans="1:3" x14ac:dyDescent="0.3">
      <c r="A143" s="10" t="s">
        <v>145</v>
      </c>
      <c r="B143" s="10" t="s">
        <v>144</v>
      </c>
      <c r="C143" s="10">
        <v>17.71</v>
      </c>
    </row>
    <row r="144" spans="1:3" ht="20.25" customHeight="1" x14ac:dyDescent="0.3">
      <c r="A144" s="12" t="s">
        <v>149</v>
      </c>
      <c r="B144" s="10" t="s">
        <v>152</v>
      </c>
      <c r="C144" s="10">
        <v>3.39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ВДЦ</vt:lpstr>
      <vt:lpstr>Выгрузка</vt:lpstr>
      <vt:lpstr>ВДЦ!Область_печати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Буркова Екатерина Витальевна</dc:creator>
  <cp:lastModifiedBy>Секачев Артем</cp:lastModifiedBy>
  <dcterms:created xsi:type="dcterms:W3CDTF">2015-06-05T18:19:34Z</dcterms:created>
  <dcterms:modified xsi:type="dcterms:W3CDTF">2026-06-29T06:54:35Z</dcterms:modified>
</cp:coreProperties>
</file>