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tsksrv\_Share\3.2_ЯКС\1_ПТО\1. ПТО\1. ОБЪЕКТЫ\5. ЖК СИБИРСКИЙ\2. ТЕНДЕР\НВК\"/>
    </mc:Choice>
  </mc:AlternateContent>
  <xr:revisionPtr revIDLastSave="0" documentId="13_ncr:1_{270D0D95-8D1F-4A24-9C4A-2FC4038AC4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В" sheetId="4" r:id="rId1"/>
    <sheet name="К" sheetId="6" r:id="rId2"/>
  </sheets>
  <definedNames>
    <definedName name="_xlnm._FilterDatabase" localSheetId="0" hidden="1">В!$A$10:$N$222</definedName>
    <definedName name="_xlnm._FilterDatabase" localSheetId="1" hidden="1">К!$A$10:$N$232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20" i="6" l="1"/>
  <c r="H67" i="6"/>
  <c r="H14" i="6"/>
  <c r="H47" i="4"/>
  <c r="H80" i="4"/>
  <c r="H14" i="4"/>
  <c r="H118" i="4"/>
  <c r="H131" i="4"/>
  <c r="M131" i="4" s="1"/>
  <c r="N131" i="4" s="1"/>
  <c r="H124" i="4"/>
  <c r="M124" i="4" s="1"/>
  <c r="N124" i="4" s="1"/>
  <c r="K131" i="4"/>
  <c r="A131" i="4"/>
  <c r="K124" i="4"/>
  <c r="A124" i="4"/>
  <c r="H160" i="4"/>
  <c r="M160" i="4" s="1"/>
  <c r="N160" i="4" s="1"/>
  <c r="H152" i="4"/>
  <c r="M152" i="4" s="1"/>
  <c r="N152" i="4" s="1"/>
  <c r="H149" i="4"/>
  <c r="K160" i="4"/>
  <c r="A160" i="4"/>
  <c r="K152" i="4"/>
  <c r="A152" i="4"/>
  <c r="H139" i="4"/>
  <c r="H144" i="4"/>
  <c r="M144" i="4" s="1"/>
  <c r="N144" i="4" s="1"/>
  <c r="K144" i="4"/>
  <c r="A144" i="4"/>
  <c r="H189" i="6"/>
  <c r="M189" i="6" s="1"/>
  <c r="N189" i="6" s="1"/>
  <c r="H183" i="6"/>
  <c r="M183" i="6" s="1"/>
  <c r="N183" i="6" s="1"/>
  <c r="H178" i="6"/>
  <c r="K189" i="6"/>
  <c r="A189" i="6"/>
  <c r="K183" i="6"/>
  <c r="A183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88" i="6"/>
  <c r="A187" i="6"/>
  <c r="A182" i="6"/>
  <c r="A181" i="6"/>
  <c r="A186" i="6"/>
  <c r="A190" i="6"/>
  <c r="A185" i="6"/>
  <c r="A184" i="6"/>
  <c r="A180" i="6"/>
  <c r="A179" i="6"/>
  <c r="A178" i="6"/>
  <c r="A177" i="6"/>
  <c r="A176" i="6"/>
  <c r="H214" i="6"/>
  <c r="H212" i="6"/>
  <c r="H179" i="6"/>
  <c r="H190" i="6"/>
  <c r="H185" i="6"/>
  <c r="H184" i="6"/>
  <c r="H180" i="6"/>
  <c r="H216" i="6"/>
  <c r="M218" i="6"/>
  <c r="N218" i="6" s="1"/>
  <c r="K218" i="6"/>
  <c r="M207" i="4"/>
  <c r="N207" i="4" s="1"/>
  <c r="K207" i="4"/>
  <c r="A207" i="4"/>
  <c r="L152" i="4" l="1"/>
  <c r="L160" i="4"/>
  <c r="L144" i="4"/>
  <c r="H182" i="4"/>
  <c r="H180" i="4"/>
  <c r="H196" i="6"/>
  <c r="H194" i="6"/>
  <c r="H177" i="6"/>
  <c r="M217" i="6" l="1"/>
  <c r="N217" i="6" s="1"/>
  <c r="K217" i="6"/>
  <c r="M216" i="6"/>
  <c r="N216" i="6" s="1"/>
  <c r="K216" i="6"/>
  <c r="L214" i="6"/>
  <c r="N214" i="6" s="1"/>
  <c r="K214" i="6"/>
  <c r="L213" i="6"/>
  <c r="N213" i="6" s="1"/>
  <c r="K213" i="6"/>
  <c r="L212" i="6"/>
  <c r="N212" i="6" s="1"/>
  <c r="K212" i="6"/>
  <c r="L211" i="6"/>
  <c r="N211" i="6" s="1"/>
  <c r="K211" i="6"/>
  <c r="L210" i="6"/>
  <c r="N210" i="6" s="1"/>
  <c r="K210" i="6"/>
  <c r="L209" i="6"/>
  <c r="N209" i="6" s="1"/>
  <c r="K209" i="6"/>
  <c r="L208" i="6"/>
  <c r="N208" i="6" s="1"/>
  <c r="K208" i="6"/>
  <c r="L207" i="6"/>
  <c r="N207" i="6" s="1"/>
  <c r="K207" i="6"/>
  <c r="L206" i="6"/>
  <c r="N206" i="6" s="1"/>
  <c r="K206" i="6"/>
  <c r="L205" i="6"/>
  <c r="N205" i="6" s="1"/>
  <c r="K205" i="6"/>
  <c r="L204" i="6"/>
  <c r="N204" i="6" s="1"/>
  <c r="K204" i="6"/>
  <c r="L203" i="6"/>
  <c r="N203" i="6" s="1"/>
  <c r="K203" i="6"/>
  <c r="L202" i="6"/>
  <c r="N202" i="6" s="1"/>
  <c r="K202" i="6"/>
  <c r="L201" i="6"/>
  <c r="N201" i="6" s="1"/>
  <c r="K201" i="6"/>
  <c r="L200" i="6"/>
  <c r="N200" i="6" s="1"/>
  <c r="K200" i="6"/>
  <c r="L199" i="6"/>
  <c r="N199" i="6" s="1"/>
  <c r="K199" i="6"/>
  <c r="M198" i="6"/>
  <c r="N198" i="6" s="1"/>
  <c r="K198" i="6"/>
  <c r="K197" i="6"/>
  <c r="G197" i="6"/>
  <c r="H197" i="6" s="1"/>
  <c r="L197" i="6" s="1"/>
  <c r="N197" i="6" s="1"/>
  <c r="M196" i="6"/>
  <c r="N196" i="6" s="1"/>
  <c r="K196" i="6"/>
  <c r="K195" i="6"/>
  <c r="H195" i="6"/>
  <c r="L195" i="6" s="1"/>
  <c r="N195" i="6" s="1"/>
  <c r="M194" i="6"/>
  <c r="N194" i="6" s="1"/>
  <c r="K194" i="6"/>
  <c r="L182" i="6"/>
  <c r="N182" i="6" s="1"/>
  <c r="K182" i="6"/>
  <c r="L181" i="6"/>
  <c r="N181" i="6" s="1"/>
  <c r="K181" i="6"/>
  <c r="L186" i="6"/>
  <c r="N186" i="6" s="1"/>
  <c r="K186" i="6"/>
  <c r="L190" i="6"/>
  <c r="N190" i="6" s="1"/>
  <c r="K190" i="6"/>
  <c r="K185" i="6"/>
  <c r="L185" i="6"/>
  <c r="N185" i="6" s="1"/>
  <c r="K184" i="6"/>
  <c r="L184" i="6"/>
  <c r="N184" i="6" s="1"/>
  <c r="K180" i="6"/>
  <c r="L180" i="6"/>
  <c r="N180" i="6" s="1"/>
  <c r="K179" i="6"/>
  <c r="L179" i="6"/>
  <c r="N179" i="6" s="1"/>
  <c r="K178" i="6"/>
  <c r="M178" i="6"/>
  <c r="N178" i="6" s="1"/>
  <c r="K177" i="6"/>
  <c r="L177" i="6"/>
  <c r="N177" i="6" s="1"/>
  <c r="M176" i="6"/>
  <c r="N176" i="6" s="1"/>
  <c r="K176" i="6"/>
  <c r="K174" i="6"/>
  <c r="K172" i="6"/>
  <c r="H172" i="6"/>
  <c r="H174" i="6" s="1"/>
  <c r="L174" i="6" s="1"/>
  <c r="N174" i="6" s="1"/>
  <c r="K171" i="6"/>
  <c r="K120" i="6"/>
  <c r="M120" i="6"/>
  <c r="N120" i="6" s="1"/>
  <c r="K118" i="6"/>
  <c r="H118" i="6"/>
  <c r="M118" i="6" s="1"/>
  <c r="N118" i="6" s="1"/>
  <c r="K67" i="6"/>
  <c r="M67" i="6"/>
  <c r="N67" i="6" s="1"/>
  <c r="K65" i="6"/>
  <c r="H65" i="6"/>
  <c r="M65" i="6" s="1"/>
  <c r="N65" i="6" s="1"/>
  <c r="K14" i="6"/>
  <c r="M14" i="6"/>
  <c r="N14" i="6" s="1"/>
  <c r="A14" i="6"/>
  <c r="A13" i="6"/>
  <c r="A12" i="6"/>
  <c r="A11" i="6"/>
  <c r="H171" i="6" l="1"/>
  <c r="L171" i="6" s="1"/>
  <c r="N171" i="6" s="1"/>
  <c r="M172" i="6"/>
  <c r="N172" i="6" s="1"/>
  <c r="M219" i="6" l="1"/>
  <c r="N219" i="6"/>
  <c r="N220" i="6" s="1"/>
  <c r="L219" i="6"/>
  <c r="K203" i="4" l="1"/>
  <c r="L202" i="4"/>
  <c r="N202" i="4" s="1"/>
  <c r="K202" i="4"/>
  <c r="L201" i="4"/>
  <c r="N201" i="4" s="1"/>
  <c r="K201" i="4"/>
  <c r="L200" i="4"/>
  <c r="N200" i="4" s="1"/>
  <c r="K200" i="4"/>
  <c r="L199" i="4"/>
  <c r="N199" i="4" s="1"/>
  <c r="K199" i="4"/>
  <c r="L198" i="4"/>
  <c r="N198" i="4" s="1"/>
  <c r="K198" i="4"/>
  <c r="L197" i="4"/>
  <c r="N197" i="4" s="1"/>
  <c r="K197" i="4"/>
  <c r="L196" i="4"/>
  <c r="N196" i="4" s="1"/>
  <c r="K196" i="4"/>
  <c r="L195" i="4"/>
  <c r="N195" i="4" s="1"/>
  <c r="K195" i="4"/>
  <c r="L194" i="4"/>
  <c r="N194" i="4" s="1"/>
  <c r="K194" i="4"/>
  <c r="L193" i="4"/>
  <c r="N193" i="4" s="1"/>
  <c r="K193" i="4"/>
  <c r="L192" i="4"/>
  <c r="N192" i="4" s="1"/>
  <c r="K192" i="4"/>
  <c r="L191" i="4"/>
  <c r="N191" i="4" s="1"/>
  <c r="K191" i="4"/>
  <c r="L190" i="4"/>
  <c r="N190" i="4" s="1"/>
  <c r="K190" i="4"/>
  <c r="L189" i="4"/>
  <c r="N189" i="4" s="1"/>
  <c r="K189" i="4"/>
  <c r="L188" i="4"/>
  <c r="N188" i="4" s="1"/>
  <c r="K188" i="4"/>
  <c r="L187" i="4"/>
  <c r="N187" i="4" s="1"/>
  <c r="K187" i="4"/>
  <c r="L186" i="4"/>
  <c r="N186" i="4" s="1"/>
  <c r="K186" i="4"/>
  <c r="L185" i="4"/>
  <c r="N185" i="4" s="1"/>
  <c r="K185" i="4"/>
  <c r="M208" i="4"/>
  <c r="N208" i="4" s="1"/>
  <c r="K208" i="4"/>
  <c r="A208" i="4"/>
  <c r="M206" i="4"/>
  <c r="N206" i="4" s="1"/>
  <c r="K206" i="4"/>
  <c r="A206" i="4"/>
  <c r="M205" i="4"/>
  <c r="N205" i="4" s="1"/>
  <c r="K205" i="4"/>
  <c r="A205" i="4"/>
  <c r="A204" i="4"/>
  <c r="H203" i="4"/>
  <c r="L203" i="4" s="1"/>
  <c r="N203" i="4" s="1"/>
  <c r="H167" i="4" l="1"/>
  <c r="L167" i="4" s="1"/>
  <c r="A178" i="4"/>
  <c r="A177" i="4"/>
  <c r="A176" i="4"/>
  <c r="A175" i="4"/>
  <c r="A174" i="4"/>
  <c r="A173" i="4"/>
  <c r="A172" i="4"/>
  <c r="A171" i="4"/>
  <c r="A170" i="4"/>
  <c r="A169" i="4"/>
  <c r="A168" i="4"/>
  <c r="K167" i="4"/>
  <c r="A167" i="4"/>
  <c r="M184" i="4"/>
  <c r="N184" i="4" s="1"/>
  <c r="K184" i="4"/>
  <c r="A184" i="4"/>
  <c r="A179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3" i="4"/>
  <c r="A182" i="4"/>
  <c r="A181" i="4"/>
  <c r="A180" i="4"/>
  <c r="A136" i="4"/>
  <c r="A129" i="4"/>
  <c r="A135" i="4"/>
  <c r="A128" i="4"/>
  <c r="A122" i="4"/>
  <c r="A121" i="4"/>
  <c r="A141" i="4"/>
  <c r="A166" i="4"/>
  <c r="A165" i="4"/>
  <c r="A159" i="4"/>
  <c r="A158" i="4"/>
  <c r="A164" i="4"/>
  <c r="A163" i="4"/>
  <c r="A157" i="4"/>
  <c r="A156" i="4"/>
  <c r="A155" i="4"/>
  <c r="A151" i="4"/>
  <c r="A162" i="4"/>
  <c r="A161" i="4"/>
  <c r="A154" i="4"/>
  <c r="A153" i="4"/>
  <c r="A150" i="4"/>
  <c r="A149" i="4"/>
  <c r="A148" i="4"/>
  <c r="A147" i="4"/>
  <c r="A146" i="4"/>
  <c r="A143" i="4"/>
  <c r="A142" i="4"/>
  <c r="A145" i="4"/>
  <c r="A140" i="4"/>
  <c r="A139" i="4"/>
  <c r="A138" i="4"/>
  <c r="A137" i="4"/>
  <c r="A130" i="4"/>
  <c r="A123" i="4"/>
  <c r="A134" i="4"/>
  <c r="A127" i="4"/>
  <c r="A126" i="4"/>
  <c r="A120" i="4"/>
  <c r="A133" i="4"/>
  <c r="A132" i="4"/>
  <c r="A125" i="4"/>
  <c r="A119" i="4"/>
  <c r="L149" i="4"/>
  <c r="K149" i="4"/>
  <c r="H148" i="4"/>
  <c r="H147" i="4"/>
  <c r="K146" i="4"/>
  <c r="M146" i="4"/>
  <c r="N146" i="4" s="1"/>
  <c r="H145" i="4"/>
  <c r="H140" i="4"/>
  <c r="M139" i="4"/>
  <c r="N139" i="4" s="1"/>
  <c r="K139" i="4"/>
  <c r="H138" i="4"/>
  <c r="L138" i="4" s="1"/>
  <c r="N138" i="4" s="1"/>
  <c r="K138" i="4"/>
  <c r="L137" i="4"/>
  <c r="N137" i="4" s="1"/>
  <c r="K137" i="4"/>
  <c r="H133" i="4"/>
  <c r="H132" i="4"/>
  <c r="H125" i="4"/>
  <c r="H119" i="4"/>
  <c r="L119" i="4" s="1"/>
  <c r="N119" i="4" s="1"/>
  <c r="K130" i="4"/>
  <c r="K123" i="4"/>
  <c r="K134" i="4"/>
  <c r="K127" i="4"/>
  <c r="K126" i="4"/>
  <c r="K120" i="4"/>
  <c r="K133" i="4"/>
  <c r="K132" i="4"/>
  <c r="K125" i="4"/>
  <c r="K119" i="4"/>
  <c r="M167" i="4" l="1"/>
  <c r="N167" i="4" s="1"/>
  <c r="M149" i="4"/>
  <c r="N149" i="4" s="1"/>
  <c r="L139" i="4"/>
  <c r="L146" i="4"/>
  <c r="L132" i="4"/>
  <c r="N132" i="4" s="1"/>
  <c r="L133" i="4" l="1"/>
  <c r="N133" i="4" s="1"/>
  <c r="L125" i="4"/>
  <c r="N125" i="4" s="1"/>
  <c r="L120" i="4" l="1"/>
  <c r="N120" i="4" s="1"/>
  <c r="M118" i="4"/>
  <c r="N118" i="4" s="1"/>
  <c r="K118" i="4"/>
  <c r="A118" i="4"/>
  <c r="A117" i="4"/>
  <c r="G183" i="4"/>
  <c r="H183" i="4" s="1"/>
  <c r="L183" i="4" s="1"/>
  <c r="N183" i="4" s="1"/>
  <c r="K183" i="4"/>
  <c r="H181" i="4"/>
  <c r="L181" i="4" s="1"/>
  <c r="N181" i="4" s="1"/>
  <c r="H117" i="4"/>
  <c r="L117" i="4" s="1"/>
  <c r="N117" i="4" s="1"/>
  <c r="K181" i="4"/>
  <c r="K117" i="4"/>
  <c r="M182" i="4"/>
  <c r="N182" i="4" s="1"/>
  <c r="K182" i="4"/>
  <c r="M180" i="4"/>
  <c r="N180" i="4" s="1"/>
  <c r="K180" i="4"/>
  <c r="A116" i="4"/>
  <c r="K116" i="4"/>
  <c r="M116" i="4"/>
  <c r="N116" i="4" s="1"/>
  <c r="H77" i="4"/>
  <c r="M77" i="4" s="1"/>
  <c r="N77" i="4" s="1"/>
  <c r="H111" i="4"/>
  <c r="M111" i="4" s="1"/>
  <c r="N111" i="4" s="1"/>
  <c r="K114" i="4"/>
  <c r="K77" i="4"/>
  <c r="K111" i="4"/>
  <c r="H44" i="4"/>
  <c r="M44" i="4" s="1"/>
  <c r="N44" i="4" s="1"/>
  <c r="K44" i="4"/>
  <c r="H110" i="4"/>
  <c r="L126" i="4" l="1"/>
  <c r="N126" i="4" s="1"/>
  <c r="H114" i="4"/>
  <c r="L114" i="4" s="1"/>
  <c r="N114" i="4" s="1"/>
  <c r="L110" i="4"/>
  <c r="K110" i="4"/>
  <c r="K80" i="4"/>
  <c r="M80" i="4"/>
  <c r="N80" i="4" s="1"/>
  <c r="K47" i="4"/>
  <c r="A14" i="4"/>
  <c r="A13" i="4"/>
  <c r="A12" i="4"/>
  <c r="A11" i="4"/>
  <c r="N110" i="4" l="1"/>
  <c r="L127" i="4"/>
  <c r="N127" i="4" s="1"/>
  <c r="L134" i="4" l="1"/>
  <c r="N134" i="4" l="1"/>
  <c r="L123" i="4"/>
  <c r="N123" i="4" s="1"/>
  <c r="L130" i="4"/>
  <c r="N130" i="4" s="1"/>
  <c r="L209" i="4" l="1"/>
  <c r="K14" i="4" l="1"/>
  <c r="M14" i="4"/>
  <c r="M47" i="4"/>
  <c r="N47" i="4" s="1"/>
  <c r="N14" i="4" l="1"/>
  <c r="N209" i="4" s="1"/>
  <c r="N210" i="4" s="1"/>
  <c r="M209" i="4"/>
</calcChain>
</file>

<file path=xl/sharedStrings.xml><?xml version="1.0" encoding="utf-8"?>
<sst xmlns="http://schemas.openxmlformats.org/spreadsheetml/2006/main" count="1485" uniqueCount="265">
  <si>
    <t xml:space="preserve">Приложение №3 </t>
  </si>
  <si>
    <t>к Приказу №____ от _____</t>
  </si>
  <si>
    <t xml:space="preserve">Коммерческое предложение </t>
  </si>
  <si>
    <t>Код</t>
  </si>
  <si>
    <t>Наименование  затрат</t>
  </si>
  <si>
    <t>Примечание</t>
  </si>
  <si>
    <t>Ед. изм.</t>
  </si>
  <si>
    <t>Коэф. Расхода</t>
  </si>
  <si>
    <t>Кол-во</t>
  </si>
  <si>
    <t xml:space="preserve">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
Замену отразить в поле примечание ниже. </t>
  </si>
  <si>
    <t>Цена, руб. в т.ч.  НДС</t>
  </si>
  <si>
    <t>Стоимость, руб. в т.ч. НДС</t>
  </si>
  <si>
    <t>Общая стоимость,
руб. в т.ч. НДС</t>
  </si>
  <si>
    <t>*</t>
  </si>
  <si>
    <t>Материалы/ оборудование</t>
  </si>
  <si>
    <t>СМР</t>
  </si>
  <si>
    <t>договорная цена</t>
  </si>
  <si>
    <t>материал подрядчика</t>
  </si>
  <si>
    <t>шт</t>
  </si>
  <si>
    <t xml:space="preserve">Общая стоимость работ </t>
  </si>
  <si>
    <t>Квалификационная и контактная информация</t>
  </si>
  <si>
    <t>Наличие авансирования</t>
  </si>
  <si>
    <t>Готовность приступить к работе по уведомлению</t>
  </si>
  <si>
    <t>Срок исполнения предмета тендера</t>
  </si>
  <si>
    <t>Информация о посещении объекта (были/не были), вопросы по результатам посещения</t>
  </si>
  <si>
    <t>Готовность подписать договор в редакции Заказчика</t>
  </si>
  <si>
    <t>Наличие СРО</t>
  </si>
  <si>
    <t>Опыт работы</t>
  </si>
  <si>
    <t>Дата регистрации компании</t>
  </si>
  <si>
    <t>e-mail</t>
  </si>
  <si>
    <t>Генеральный директор : Ф.И.О. полностью, тел., e-mail</t>
  </si>
  <si>
    <t>Контактное лицо: Ф.И.О. полностью, тел., e-mail</t>
  </si>
  <si>
    <t>___________________________________ /_____________/</t>
  </si>
  <si>
    <t>Номер п/п</t>
  </si>
  <si>
    <t>в т.ч. НДС 22%</t>
  </si>
  <si>
    <t>Цена, руб. в т.ч. НДС</t>
  </si>
  <si>
    <t>Р</t>
  </si>
  <si>
    <t>М</t>
  </si>
  <si>
    <t>м2</t>
  </si>
  <si>
    <r>
      <t>на объекте:</t>
    </r>
    <r>
      <rPr>
        <b/>
        <sz val="12"/>
        <color theme="1"/>
        <rFont val="Times New Roman"/>
        <family val="1"/>
        <charset val="204"/>
      </rPr>
      <t xml:space="preserve"> "Многоквартирные жилые дома с объектами инфраструктуры, расположенные по адресу: г.Тюмень, ул. Московский тракт, Квартал №1"</t>
    </r>
  </si>
  <si>
    <t>0.1.4.6.3.2.5.1</t>
  </si>
  <si>
    <t>Строительно-монтажные работы внешних сетей</t>
  </si>
  <si>
    <t>Сети водоснабжения</t>
  </si>
  <si>
    <t>0.1.4.6.3.2.5.1.3</t>
  </si>
  <si>
    <t>0.1.4.6.3.2.5.1.3.1</t>
  </si>
  <si>
    <t>Земляные работы</t>
  </si>
  <si>
    <t>Трубопровод</t>
  </si>
  <si>
    <t>Механизированная разработка грунта (каналов, колодцев, камер, опор байпаса), погрузка с вывозом за пределы строительной площадки</t>
  </si>
  <si>
    <t>0.1.4.6.3.2.5.1.3.1.3</t>
  </si>
  <si>
    <t>ВК1-ПГ5</t>
  </si>
  <si>
    <t>ПГ5-8</t>
  </si>
  <si>
    <t>8-7</t>
  </si>
  <si>
    <t>7-1</t>
  </si>
  <si>
    <t>1-2</t>
  </si>
  <si>
    <t>2-6</t>
  </si>
  <si>
    <t>6-ПГ3</t>
  </si>
  <si>
    <t>ПГ3-4</t>
  </si>
  <si>
    <t>4-5</t>
  </si>
  <si>
    <t>5-ПГ4</t>
  </si>
  <si>
    <t>2-ПГ1</t>
  </si>
  <si>
    <t>ПГ1-ПГ2</t>
  </si>
  <si>
    <t>ПГ2-3</t>
  </si>
  <si>
    <t>3-ЖД</t>
  </si>
  <si>
    <t>6-ЖД</t>
  </si>
  <si>
    <t>5-Котельная</t>
  </si>
  <si>
    <t>м3</t>
  </si>
  <si>
    <t>участок</t>
  </si>
  <si>
    <t>0.1.4.6.3.2.5.1.3.1.5</t>
  </si>
  <si>
    <t>Ручная разработка грунта (каналов, колодцев, камер, опор байпаса), погрузка с вывозом за пределы строительной площадки</t>
  </si>
  <si>
    <t>0.1.4.6.3.2.5.1.3.1.4</t>
  </si>
  <si>
    <t>Обратная засыпка пескогрунтом с послойным трамбованием (каналов, колодцев, камер, опор байпаса)</t>
  </si>
  <si>
    <t>Песок средней плотности</t>
  </si>
  <si>
    <t>Трубопровод на перспективу</t>
  </si>
  <si>
    <t>7-Школа (персп.)</t>
  </si>
  <si>
    <t>6-ГП2 (персп.)</t>
  </si>
  <si>
    <t>ПГ1</t>
  </si>
  <si>
    <t>ПГ2</t>
  </si>
  <si>
    <t>ПГ3</t>
  </si>
  <si>
    <t>ПГ4</t>
  </si>
  <si>
    <t>ПГ5</t>
  </si>
  <si>
    <t>колодец</t>
  </si>
  <si>
    <t>Устройство оснований</t>
  </si>
  <si>
    <t>0.1.4.6.3.2.5.1.3.7</t>
  </si>
  <si>
    <t>тн</t>
  </si>
  <si>
    <t>Щебень фр. 20-40</t>
  </si>
  <si>
    <t>Открытая прокладка трубопроводов</t>
  </si>
  <si>
    <t>0.1.4.6.3.2.5.1.3.4</t>
  </si>
  <si>
    <t>пог.м.</t>
  </si>
  <si>
    <t>Труба ПНД ПЭ100 SDR13.6 315 мм "питьевая" ГОСТ 18599-2001</t>
  </si>
  <si>
    <t>Труба ПНД ПЭ100 SDR13.6 225 мм "питьевая" ГОСТ 18599-2001</t>
  </si>
  <si>
    <t>Труба ПНД ПЭ100 SDR13.6 110 мм "питьевая" ГОСТ 18599-2001</t>
  </si>
  <si>
    <t>Труба ПНД ПЭ100 SDR13.6 63 мм "питьевая" ГОСТ 18599-2001</t>
  </si>
  <si>
    <t>Отвод литой 90° ПЭ100 SDR17 315 мм</t>
  </si>
  <si>
    <t>Отвод литой 90° ПЭ100 SDR17 225 мм</t>
  </si>
  <si>
    <t>Отвод литой 45° ПЭ100 SDR17 225 мм</t>
  </si>
  <si>
    <t>Отвод литой 45° ПЭ100 SDR17 110 мм</t>
  </si>
  <si>
    <t>Труба стальная d377x5,0мм L=200мм (гильза) ГОСТ 10704-91</t>
  </si>
  <si>
    <t>Труба стальная d325x4,0мм L=200мм (гильза) ГОСТ 10704-91</t>
  </si>
  <si>
    <t>Труба стальная d159x4,0мм L=200мм (гильза) ГОСТ 10704-91</t>
  </si>
  <si>
    <t>Бетон В15 (упоры)</t>
  </si>
  <si>
    <t>Труба стальная d630x10,0 мм ГОСТ 10704-91</t>
  </si>
  <si>
    <t>Труба стальная d273x8,0 мм ГОСТ 10704-91</t>
  </si>
  <si>
    <t>Труба стальная d820x7,0мм L=200мм (гильза) ГОСТ 10704-91</t>
  </si>
  <si>
    <t>Грунтовка ГТ-760 ИН ТУ 102-340-86</t>
  </si>
  <si>
    <t>Мастика МБР-90 (3 слоя) ГОСТ 15836-79</t>
  </si>
  <si>
    <t>кг</t>
  </si>
  <si>
    <t>Антикоррозионное покрытие стальных труб и фасонных частей</t>
  </si>
  <si>
    <t>Установка запорной арматуры</t>
  </si>
  <si>
    <t>Затвор поворотный дисковый фланцевый с ручным управлением (в комплекте со съемной рукояткой, прокладками и крепежными изделиями) DN 600, PN 10</t>
  </si>
  <si>
    <t>Затвор поворотный дисковый фланцевый с ручным управлением (в комплекте со съемной рукояткой, прокладками и крепежными изделиями) DN 250, PN 10</t>
  </si>
  <si>
    <t>Затвор поворотный дисковый фланцевый с ручным управлением (в комплекте со съемной рукояткой, прокладками и крепежными изделиями) DN 200, PN 10</t>
  </si>
  <si>
    <t>Затвор поворотный дисковый фланцевый с ручным управлением (в комплекте со съемной рукояткой, прокладками и крепежными изделиями) DN 100, PN 10</t>
  </si>
  <si>
    <t>Затвор поворотный дисковый фланцевый с ручным управлением (в комплекте со съемной рукояткой, прокладками и крепежными изделиями) DN 50, PN 10</t>
  </si>
  <si>
    <t>Фланец стальной плоский приварной Ду 630, Рп 1,0 мПа ГОСТ 33259-2015</t>
  </si>
  <si>
    <t>Фланец стальной плоский приварной Ду 273, Рп 1,0 мПа ГОСТ 33259-2015</t>
  </si>
  <si>
    <t>Фланец прижимной для ПНД (ПЭ) труб PN10 300*315 мм</t>
  </si>
  <si>
    <t>Фланец прижимной для ПНД (ПЭ) труб PN10 200*225 мм</t>
  </si>
  <si>
    <t>Фланец прижимной для ПНД (ПЭ) труб PN10 100*110 мм</t>
  </si>
  <si>
    <t>Фланец прижимной для ПНД (ПЭ) труб PN10 50*63 мм</t>
  </si>
  <si>
    <t>Неразъемное соединение полиэтилен-сталь ПЭ100 SDR17 НСПС Вода 630/630*8</t>
  </si>
  <si>
    <t>Тройник ТШС 630х10-273х8, Рп 1,0 мПа по типу ТУ 1469-002-94782256-2012</t>
  </si>
  <si>
    <t>Втулка под фланец удлинённая литая ПЭ100 SDR17 315 мм</t>
  </si>
  <si>
    <t>Втулка под фланец удлинённая литая ПЭ100 SDR17 225 мм</t>
  </si>
  <si>
    <t>Втулка под фланец удлинённая литая ПЭ100 SDR17 110 мм</t>
  </si>
  <si>
    <t>Втулка под фланец удлинённая литая ПЭ100 SDR17 63 мм</t>
  </si>
  <si>
    <t>Тройник литой редукционный ПЭ100 SDR17 315*225*315 мм</t>
  </si>
  <si>
    <t>Тройник литой редукционный ПЭ100 SDR17 315*110*315 мм</t>
  </si>
  <si>
    <t>Тройник литой ПЭ100 SDR17 225 мм</t>
  </si>
  <si>
    <t>Переход удлиненный литой ПЭ100 SDR17 110*63 мм</t>
  </si>
  <si>
    <t>Заглушка литая ПЭ100 SDR17 225 мм</t>
  </si>
  <si>
    <t>Заглушка литая ПЭ100 SDR17 110 мм</t>
  </si>
  <si>
    <t>0.1.4.6.3.2.5.1.3.8</t>
  </si>
  <si>
    <t>Устройство колодцев</t>
  </si>
  <si>
    <t>Установка пожарных гидрантов</t>
  </si>
  <si>
    <t>Пожарный гидрант Н=1,5м, Ру=10 кгс/см2. Ду125 ГОСТ Р 53961-2010</t>
  </si>
  <si>
    <t>Пожарный гидрант Н=2,00м, Ру=10 кгс/см2. Ду125 ГОСТ Р 53961-2010</t>
  </si>
  <si>
    <t>Пожарный гидрант Н=2,25м, Ру=10 кгс/см2. Ду125 ГОСТ Р 53961-2010</t>
  </si>
  <si>
    <t>ПГ1, ПГ2</t>
  </si>
  <si>
    <t>ПГ3, ПГ5</t>
  </si>
  <si>
    <t>Пожарная подставка двухсторонняя ППФО Ду 250</t>
  </si>
  <si>
    <t>Пожарная подставка угловая ППФО Ду 250</t>
  </si>
  <si>
    <t>Пожарная подставка двухсторонняя ППФО Ду 200</t>
  </si>
  <si>
    <t>Резиновая прокладка под пожарный гидрант</t>
  </si>
  <si>
    <t>Устройство водопроводного колодца из сборных ж/б элементов (включая гидроизоляцию и металлоконструкции)</t>
  </si>
  <si>
    <t>0.1.4.6.3.2.5.1.3.8.1</t>
  </si>
  <si>
    <t>Плита днища ПН25 ГОСТ 8020-2016</t>
  </si>
  <si>
    <t>Плита днища ПН15 ГОСТ 8020-2016</t>
  </si>
  <si>
    <t>Кольцо стеновое КСФ15.9 ГОСТ 8020-2016</t>
  </si>
  <si>
    <t>Кольцо стеновое КСФ25.6 ГОСТ 8020-2016</t>
  </si>
  <si>
    <t>Кольцо стеновое КСФ15.6 ГОСТ 8020-2016</t>
  </si>
  <si>
    <t>Кольцо стеновое КСФ25.9 ГОСТ 8020-2016</t>
  </si>
  <si>
    <t>Кольцо стеновое КС7.3 ГОСТ 8020-2016</t>
  </si>
  <si>
    <t>Плита перекрытия 3ПП15-1 ГОСТ 8020-2016</t>
  </si>
  <si>
    <t>Плита перекрытия ПП25-2 ГОСТ 8020-2016</t>
  </si>
  <si>
    <t>Кольцо опорное КО4 (840х40 мм) ГОСТ 8020-2016</t>
  </si>
  <si>
    <t>Кольцо опорное КО5 (840х50 мм) ГОСТ 8020-2016</t>
  </si>
  <si>
    <t>Кольцо опорное КО6 (840х60 мм) ГОСТ 8020-2016</t>
  </si>
  <si>
    <t>Кольцо опорное КО7 (840х70 мм) ГОСТ 8020-2016</t>
  </si>
  <si>
    <t>Плита дорожная ПД6 ГОСТ 8020-2016</t>
  </si>
  <si>
    <t>Люк чугунный водопроводный тип "Т" ГОСТ 3634-99</t>
  </si>
  <si>
    <t>Люк чугунный водопроводный тип "Л" ГОСТ 3634-99</t>
  </si>
  <si>
    <t>Стремянка С-2</t>
  </si>
  <si>
    <t>Уплотнительное кольцо для ЖБИ Пенебар или аналог</t>
  </si>
  <si>
    <t>Гидроизоляция колодцев Праймер-ПМ (2 слоя)</t>
  </si>
  <si>
    <t>0.1.4.6.3.2.5.1.3.12</t>
  </si>
  <si>
    <t>Прочие работы</t>
  </si>
  <si>
    <t>Водовоздушная промывка трубопроводов</t>
  </si>
  <si>
    <t>Телеинспекция трубопроводов</t>
  </si>
  <si>
    <t>Трубопровод, в т.ч. разравнивание и уплотнение</t>
  </si>
  <si>
    <t>Колодцы, в т.ч. разравнивание и уплотнение</t>
  </si>
  <si>
    <r>
      <t>на выполнение комплекса работ по</t>
    </r>
    <r>
      <rPr>
        <i/>
        <sz val="12"/>
        <rFont val="Times New Roman"/>
        <family val="1"/>
        <charset val="204"/>
      </rPr>
      <t xml:space="preserve"> устройству наружных сетей канализации</t>
    </r>
  </si>
  <si>
    <r>
      <t>на выполнение комплекса работ по</t>
    </r>
    <r>
      <rPr>
        <i/>
        <sz val="12"/>
        <rFont val="Times New Roman"/>
        <family val="1"/>
        <charset val="204"/>
      </rPr>
      <t xml:space="preserve"> устройству наружных сетей водоснабжения</t>
    </r>
  </si>
  <si>
    <t>0.1.4.6.3.2.5.1.4</t>
  </si>
  <si>
    <t>Сети канализации</t>
  </si>
  <si>
    <t>0.1.4.6.3.2.5.1.4.1</t>
  </si>
  <si>
    <t>0.1.4.6.3.2.5.1.4.1.3</t>
  </si>
  <si>
    <t>0.1.4.6.3.2.5.1.4.1.5</t>
  </si>
  <si>
    <t>0.1.4.6.3.2.5.1.4.1.4</t>
  </si>
  <si>
    <t>К28(сущ)-КК29</t>
  </si>
  <si>
    <t>КК29-КК28</t>
  </si>
  <si>
    <t>КК28-КК27</t>
  </si>
  <si>
    <t>КК27-КК26</t>
  </si>
  <si>
    <t>КК26-КК25</t>
  </si>
  <si>
    <t>КК25-КК30</t>
  </si>
  <si>
    <t>КК-30-КК31</t>
  </si>
  <si>
    <t>КК17-КК18</t>
  </si>
  <si>
    <t>КК18-КК19</t>
  </si>
  <si>
    <t>КК19-КК20</t>
  </si>
  <si>
    <t>КК20-КК21</t>
  </si>
  <si>
    <t>КК21-КК22</t>
  </si>
  <si>
    <t>КК22-КК10</t>
  </si>
  <si>
    <t>КК7-КК8</t>
  </si>
  <si>
    <t>КК8-КК9</t>
  </si>
  <si>
    <t>КК9-КК10</t>
  </si>
  <si>
    <t>КК10-КК11</t>
  </si>
  <si>
    <t>КК11-КК12</t>
  </si>
  <si>
    <t>КК12-КК13</t>
  </si>
  <si>
    <t>КК13-КК14</t>
  </si>
  <si>
    <t>КК14-КК15</t>
  </si>
  <si>
    <t>КК15-КК16</t>
  </si>
  <si>
    <t>КК16-КК27(сущ)</t>
  </si>
  <si>
    <t>КК23-КК24</t>
  </si>
  <si>
    <t>КК24-КК22</t>
  </si>
  <si>
    <t>КК7</t>
  </si>
  <si>
    <t>КК8</t>
  </si>
  <si>
    <t>КК9</t>
  </si>
  <si>
    <t>КК10</t>
  </si>
  <si>
    <t>КК11</t>
  </si>
  <si>
    <t>КК12</t>
  </si>
  <si>
    <t>КК13</t>
  </si>
  <si>
    <t>КК14</t>
  </si>
  <si>
    <t>КК15</t>
  </si>
  <si>
    <t>КК16</t>
  </si>
  <si>
    <t>КК17</t>
  </si>
  <si>
    <t>КК18</t>
  </si>
  <si>
    <t>КК19</t>
  </si>
  <si>
    <t>КК20</t>
  </si>
  <si>
    <t>КК21</t>
  </si>
  <si>
    <t>КК22</t>
  </si>
  <si>
    <t>КК23</t>
  </si>
  <si>
    <t>КК24</t>
  </si>
  <si>
    <t>КК25</t>
  </si>
  <si>
    <t>КК26</t>
  </si>
  <si>
    <t>КК27</t>
  </si>
  <si>
    <t>КК28</t>
  </si>
  <si>
    <t>КК29</t>
  </si>
  <si>
    <t>КК30</t>
  </si>
  <si>
    <t>КК31</t>
  </si>
  <si>
    <t>КК18-перспект.</t>
  </si>
  <si>
    <t>0.1.4.6.3.2.5.1.4.4</t>
  </si>
  <si>
    <t>0.1.4.6.3.2.5.1.4.7</t>
  </si>
  <si>
    <t>0.1.4.6.3.2.5.1.4.8</t>
  </si>
  <si>
    <t>Гидравлические испытания трубопроводов</t>
  </si>
  <si>
    <t>0.1.4.6.3.2.5.1.4.11</t>
  </si>
  <si>
    <t>Труба КОРСИС DN/OD 400 Р SN 8 ГОСТ 32413-2013</t>
  </si>
  <si>
    <t>Труба КОРСИС DN/OD 315 Р SN 8 ГОСТ 32413-2013</t>
  </si>
  <si>
    <t>Труба КОРСИС DN/OD 250 Р SN 8 ГОСТ 32413-2013</t>
  </si>
  <si>
    <t>Труба КОРСИС DN/OD 200 Р SN 8 ГОСТ 32413-2013</t>
  </si>
  <si>
    <t>Труба КОРСИС DN/OD 110 Р SN 8 ГОСТ 32413-2013</t>
  </si>
  <si>
    <t>Заглушка НПВХ 200</t>
  </si>
  <si>
    <t>Муфта для прохода стенки ж/б колодца DN400</t>
  </si>
  <si>
    <t>Муфта для прохода стенки ж/б колодца DN315</t>
  </si>
  <si>
    <t>Муфта для прохода стенки ж/б колодца DN250</t>
  </si>
  <si>
    <t>Муфта для прохода стенки ж/б колодца DN200</t>
  </si>
  <si>
    <t>Муфта для прохода стенки ж/б колодца DN110</t>
  </si>
  <si>
    <t>Переход Корсис на чугун коричневый Дн 110 б/нап б/манжеты</t>
  </si>
  <si>
    <t>Плита днища ПН10 ГОСТ 8020-2016</t>
  </si>
  <si>
    <t>Кольцо опорное КО10 (1160х100 мм) ГОСТ 8020-2016</t>
  </si>
  <si>
    <t>Кольцо стеновое КСФ10.9 ГОСТ 8020-2016</t>
  </si>
  <si>
    <t>Кольцо стеновое КСФ10.6 ГОСТ 8020-2016</t>
  </si>
  <si>
    <t>Кольцо стеновое КСФ10.3 ГОСТ 8020-2016</t>
  </si>
  <si>
    <t>Плита перекрытия ПП10-2 ГОСТ 8020-2016</t>
  </si>
  <si>
    <t>0.1.4.6.3.2.5.1.4.8.1</t>
  </si>
  <si>
    <t>Устройство канализационного колодца из сборных ж/б элементов (включая гидроизоляцию и металлоконструкции)</t>
  </si>
  <si>
    <t>Бетон В15 (лотки)</t>
  </si>
  <si>
    <t>Трубопровод, в т.ч установка в проектное положение, присоединение в действующую сеть канализации, вспомогательные и расходные материалы, фитинги и крепления, заделка стыков и мест прохода трубопроводов, устройство упоров</t>
  </si>
  <si>
    <t>Колодцы, в т.ч установка в проектное положение, вспомогательные и расходные материалы, фитинги и крепления, заделка стыков и мест прохода трубопроводов</t>
  </si>
  <si>
    <t>Промывка трубопроводов с дезинфекцией</t>
  </si>
  <si>
    <r>
      <rPr>
        <b/>
        <sz val="10"/>
        <rFont val="Times New Roman"/>
        <family val="1"/>
        <charset val="204"/>
      </rPr>
      <t xml:space="preserve">Примечание: </t>
    </r>
    <r>
      <rPr>
        <sz val="10"/>
        <rFont val="Times New Roman"/>
        <family val="1"/>
        <charset val="204"/>
      </rPr>
      <t xml:space="preserve"> 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Замену отразить в примечании 2. 
*Стоимость включает все виды и объемы работ, предусмотренные проектной документацией и техническим заданием, необходимые для выполнения полного комплекса работ, в том числе: стоимость материалов, стоимость изготовления конструкций, доставку, разгрузку и складирование материалов, разнос изделий по этажам или перемещение в пределах строительной площадки, монтаж с использованием необходимого оборудования, установка в проектное положение, антикоррозионная обработка, пусконаладочные работы, лабораторные испытания, присоединение в действующую сеть канализации, накладные расходы, сметную прибыль, НДС, обслуживание электрооборудования и подключение электроприборов, уборку и вывоз строительного мусора с объекта в период производства работ. Все вспомогательные и расходные материалы, в том числе крепления и фитинги, учтены в стоимости СМР. </t>
    </r>
    <r>
      <rPr>
        <b/>
        <sz val="10"/>
        <rFont val="Times New Roman"/>
        <family val="1"/>
        <charset val="204"/>
      </rPr>
      <t>Если предоставленная ВДЦ не учитывает какой-либо материал или вид СМР для выполнения полного комплекса работ, эти затраты должны быть учтены Подрядной организацией в предоставленном коммерческом предложении.</t>
    </r>
  </si>
  <si>
    <r>
      <rPr>
        <b/>
        <sz val="10"/>
        <rFont val="Times New Roman"/>
        <family val="1"/>
        <charset val="204"/>
      </rPr>
      <t xml:space="preserve">Примечание: </t>
    </r>
    <r>
      <rPr>
        <sz val="10"/>
        <rFont val="Times New Roman"/>
        <family val="1"/>
        <charset val="204"/>
      </rPr>
      <t xml:space="preserve"> 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Замену отразить в примечании 2. 
*Стоимость включает все виды и объемы работ, предусмотренные проектной документацией и техническим заданием, необходимые для выполнения полного комплекса работ, в том числе: стоимость материалов, стоимость изготовления конструкций, доставку, разгрузку и складирование материалов, разнос изделий по этажам или перемещение в пределах строительной площадки, монтаж с использованием необходимого оборудования, установка в проектное положение, антикоррозионная обработка, пусконаладочные работы, лабораторные испытания, присоединение в действующую сеть водоснабжения, накладные расходы, сметную прибыль, НДС, обслуживание электрооборудования и подключение электроприборов, уборку и вывоз строительного мусора с объекта в период производства работ. Все вспомогательные и расходные материалы, в том числе крепления и фитинги, учтены в стоимости СМР. </t>
    </r>
    <r>
      <rPr>
        <b/>
        <sz val="10"/>
        <rFont val="Times New Roman"/>
        <family val="1"/>
        <charset val="204"/>
      </rPr>
      <t>Если предоставленная ВДЦ не учитывает какой-либо материал или вид СМР для выполнения полного комплекса работ, эти затраты должны быть учтены Подрядной организацией в предоставленном коммерческом предложении.</t>
    </r>
  </si>
  <si>
    <t>Трубопровод, в т.ч установка в проектное положение, вспомогательные и расходные материалы, фитинги и крепления, заделка стыков и мест прохода трубопроводов, устройство упоров</t>
  </si>
  <si>
    <t>Трубопровод, в т.ч установка в проектное положение, присоединение в действующую сеть водоснабжения, вспомогательные и расходные материалы, фитинги и крепления, заделка стыков и мест прохода трубопроводов</t>
  </si>
  <si>
    <t>Трубопровод, в т.ч. установка в проектное положение, вспомогательные и расходные материалы, фитинги и крепления</t>
  </si>
  <si>
    <t>ПГ, в т.ч. установка в проектное положение, вспомогательные и расходные материалы, фитинги и крепления</t>
  </si>
  <si>
    <t>Трубопровод, колодцы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</si>
</sst>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indexed="64"/>
      <name val="Times New Roman"/>
      <family val="1"/>
      <charset val="204"/>
    </font>
    <font>
      <b/>
      <i/>
      <sz val="11"/>
      <color theme="0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1"/>
      <color rgb="FFC00000"/>
      <name val="Calibri"/>
      <family val="2"/>
      <scheme val="minor"/>
    </font>
    <font>
      <sz val="11"/>
      <color rgb="FFC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i/>
      <sz val="1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D4D3D4"/>
        <bgColor rgb="FFD7E2EF"/>
      </patternFill>
    </fill>
    <fill>
      <patternFill patternType="solid">
        <fgColor rgb="FF9ABCD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EA9D4"/>
        <bgColor indexed="64"/>
      </patternFill>
    </fill>
    <fill>
      <patternFill patternType="solid">
        <fgColor theme="4" tint="0.59999389629810485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2" fillId="0" borderId="0"/>
    <xf numFmtId="43" fontId="12" fillId="0" borderId="0" applyFont="0" applyFill="0" applyBorder="0" applyProtection="0"/>
    <xf numFmtId="0" fontId="14" fillId="0" borderId="0"/>
  </cellStyleXfs>
  <cellXfs count="203">
    <xf numFmtId="0" fontId="0" fillId="0" borderId="0" xfId="0"/>
    <xf numFmtId="43" fontId="16" fillId="4" borderId="16" xfId="1" applyFont="1" applyFill="1" applyBorder="1" applyAlignment="1" applyProtection="1">
      <alignment horizontal="center" vertical="center" wrapText="1"/>
    </xf>
    <xf numFmtId="43" fontId="16" fillId="4" borderId="15" xfId="1" applyFont="1" applyFill="1" applyBorder="1" applyAlignment="1" applyProtection="1">
      <alignment horizontal="center" vertical="center" wrapText="1"/>
    </xf>
    <xf numFmtId="4" fontId="16" fillId="4" borderId="16" xfId="1" applyNumberFormat="1" applyFont="1" applyFill="1" applyBorder="1" applyAlignment="1" applyProtection="1">
      <alignment horizontal="center" vertical="center" wrapText="1"/>
    </xf>
    <xf numFmtId="4" fontId="16" fillId="4" borderId="15" xfId="1" applyNumberFormat="1" applyFont="1" applyFill="1" applyBorder="1" applyAlignment="1" applyProtection="1">
      <alignment horizontal="center" vertical="center" wrapText="1"/>
    </xf>
    <xf numFmtId="4" fontId="16" fillId="4" borderId="19" xfId="1" applyNumberFormat="1" applyFont="1" applyFill="1" applyBorder="1" applyAlignment="1" applyProtection="1">
      <alignment horizontal="center" vertical="center" wrapText="1"/>
    </xf>
    <xf numFmtId="4" fontId="16" fillId="4" borderId="43" xfId="1" applyNumberFormat="1" applyFont="1" applyFill="1" applyBorder="1" applyAlignment="1" applyProtection="1">
      <alignment horizontal="center" vertical="center" wrapText="1"/>
    </xf>
    <xf numFmtId="4" fontId="16" fillId="4" borderId="17" xfId="1" applyNumberFormat="1" applyFont="1" applyFill="1" applyBorder="1" applyAlignment="1" applyProtection="1">
      <alignment horizontal="center" vertical="center" wrapText="1"/>
    </xf>
    <xf numFmtId="43" fontId="21" fillId="4" borderId="43" xfId="1" applyFont="1" applyFill="1" applyBorder="1" applyAlignment="1" applyProtection="1">
      <alignment horizontal="center" vertical="center" wrapText="1"/>
    </xf>
    <xf numFmtId="3" fontId="15" fillId="0" borderId="51" xfId="3" applyNumberFormat="1" applyFont="1" applyBorder="1" applyAlignment="1" applyProtection="1">
      <alignment horizontal="center" vertical="center" wrapText="1"/>
    </xf>
    <xf numFmtId="3" fontId="15" fillId="0" borderId="53" xfId="3" applyNumberFormat="1" applyFont="1" applyBorder="1" applyAlignment="1" applyProtection="1">
      <alignment horizontal="center" vertical="center" wrapText="1"/>
    </xf>
    <xf numFmtId="3" fontId="15" fillId="0" borderId="54" xfId="3" applyNumberFormat="1" applyFont="1" applyBorder="1" applyAlignment="1" applyProtection="1">
      <alignment horizontal="center" vertical="center" wrapText="1"/>
    </xf>
    <xf numFmtId="3" fontId="15" fillId="0" borderId="56" xfId="3" applyNumberFormat="1" applyFont="1" applyBorder="1" applyAlignment="1" applyProtection="1">
      <alignment horizontal="center" vertical="center" wrapText="1"/>
    </xf>
    <xf numFmtId="43" fontId="21" fillId="4" borderId="20" xfId="1" applyFont="1" applyFill="1" applyBorder="1" applyAlignment="1" applyProtection="1">
      <alignment horizontal="center" vertical="center" wrapText="1"/>
    </xf>
    <xf numFmtId="49" fontId="3" fillId="0" borderId="0" xfId="0" applyNumberFormat="1" applyFont="1" applyProtection="1"/>
    <xf numFmtId="0" fontId="3" fillId="0" borderId="0" xfId="0" applyFont="1" applyProtection="1"/>
    <xf numFmtId="0" fontId="4" fillId="0" borderId="0" xfId="0" applyFont="1" applyProtection="1"/>
    <xf numFmtId="0" fontId="3" fillId="0" borderId="0" xfId="0" applyFont="1" applyAlignment="1" applyProtection="1">
      <alignment horizontal="right"/>
    </xf>
    <xf numFmtId="0" fontId="1" fillId="0" borderId="0" xfId="0" applyFont="1" applyAlignment="1" applyProtection="1">
      <alignment vertical="center"/>
    </xf>
    <xf numFmtId="0" fontId="0" fillId="0" borderId="0" xfId="0" applyProtection="1"/>
    <xf numFmtId="0" fontId="20" fillId="0" borderId="0" xfId="0" applyFont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3" fillId="0" borderId="52" xfId="2" applyFont="1" applyBorder="1" applyAlignment="1" applyProtection="1">
      <alignment horizontal="center" vertical="center" wrapText="1"/>
    </xf>
    <xf numFmtId="0" fontId="3" fillId="0" borderId="53" xfId="2" applyFont="1" applyBorder="1" applyAlignment="1" applyProtection="1">
      <alignment horizontal="center" vertical="center" wrapText="1"/>
    </xf>
    <xf numFmtId="0" fontId="3" fillId="0" borderId="54" xfId="2" applyFont="1" applyBorder="1" applyAlignment="1" applyProtection="1">
      <alignment horizontal="center" vertical="center" wrapText="1"/>
    </xf>
    <xf numFmtId="0" fontId="15" fillId="0" borderId="54" xfId="2" applyFont="1" applyBorder="1" applyAlignment="1" applyProtection="1">
      <alignment horizontal="center" vertical="center" wrapText="1"/>
    </xf>
    <xf numFmtId="0" fontId="15" fillId="0" borderId="55" xfId="2" applyFont="1" applyBorder="1" applyAlignment="1" applyProtection="1">
      <alignment horizontal="center" vertical="center" wrapText="1"/>
    </xf>
    <xf numFmtId="0" fontId="13" fillId="0" borderId="0" xfId="0" applyFont="1" applyAlignment="1" applyProtection="1">
      <alignment vertical="center"/>
    </xf>
    <xf numFmtId="0" fontId="11" fillId="6" borderId="15" xfId="2" applyFont="1" applyFill="1" applyBorder="1" applyAlignment="1" applyProtection="1">
      <alignment horizontal="center" vertical="center"/>
    </xf>
    <xf numFmtId="0" fontId="11" fillId="6" borderId="15" xfId="2" applyFont="1" applyFill="1" applyBorder="1" applyAlignment="1" applyProtection="1">
      <alignment horizontal="left" vertical="center" wrapText="1"/>
    </xf>
    <xf numFmtId="0" fontId="22" fillId="0" borderId="0" xfId="0" applyFont="1" applyProtection="1"/>
    <xf numFmtId="49" fontId="17" fillId="4" borderId="18" xfId="0" applyNumberFormat="1" applyFont="1" applyFill="1" applyBorder="1" applyAlignment="1" applyProtection="1">
      <alignment horizontal="left" vertical="center" wrapText="1"/>
    </xf>
    <xf numFmtId="4" fontId="16" fillId="4" borderId="17" xfId="1" applyNumberFormat="1" applyFont="1" applyFill="1" applyBorder="1" applyAlignment="1" applyProtection="1">
      <alignment horizontal="right" vertical="center" wrapText="1"/>
    </xf>
    <xf numFmtId="4" fontId="16" fillId="4" borderId="18" xfId="1" applyNumberFormat="1" applyFont="1" applyFill="1" applyBorder="1" applyAlignment="1" applyProtection="1">
      <alignment horizontal="right" vertical="center" wrapText="1"/>
    </xf>
    <xf numFmtId="4" fontId="16" fillId="4" borderId="15" xfId="1" applyNumberFormat="1" applyFont="1" applyFill="1" applyBorder="1" applyAlignment="1" applyProtection="1">
      <alignment horizontal="right" vertical="center" wrapText="1"/>
    </xf>
    <xf numFmtId="49" fontId="11" fillId="5" borderId="21" xfId="0" applyNumberFormat="1" applyFont="1" applyFill="1" applyBorder="1" applyAlignment="1" applyProtection="1">
      <alignment vertical="center"/>
    </xf>
    <xf numFmtId="49" fontId="11" fillId="5" borderId="22" xfId="0" applyNumberFormat="1" applyFont="1" applyFill="1" applyBorder="1" applyAlignment="1" applyProtection="1">
      <alignment vertical="center"/>
    </xf>
    <xf numFmtId="49" fontId="11" fillId="5" borderId="13" xfId="0" applyNumberFormat="1" applyFont="1" applyFill="1" applyBorder="1" applyAlignment="1" applyProtection="1">
      <alignment vertical="center"/>
    </xf>
    <xf numFmtId="49" fontId="10" fillId="5" borderId="22" xfId="0" applyNumberFormat="1" applyFont="1" applyFill="1" applyBorder="1" applyAlignment="1" applyProtection="1">
      <alignment horizontal="center" vertical="center"/>
    </xf>
    <xf numFmtId="49" fontId="10" fillId="5" borderId="22" xfId="0" applyNumberFormat="1" applyFont="1" applyFill="1" applyBorder="1" applyAlignment="1" applyProtection="1">
      <alignment vertical="center"/>
    </xf>
    <xf numFmtId="49" fontId="10" fillId="5" borderId="23" xfId="0" applyNumberFormat="1" applyFont="1" applyFill="1" applyBorder="1" applyAlignment="1" applyProtection="1">
      <alignment vertical="center"/>
    </xf>
    <xf numFmtId="0" fontId="3" fillId="0" borderId="24" xfId="0" applyFont="1" applyBorder="1" applyAlignment="1" applyProtection="1">
      <alignment horizontal="center" vertical="center" wrapText="1"/>
    </xf>
    <xf numFmtId="0" fontId="3" fillId="0" borderId="25" xfId="0" applyFont="1" applyBorder="1" applyAlignment="1" applyProtection="1">
      <alignment vertical="center" wrapText="1"/>
    </xf>
    <xf numFmtId="0" fontId="3" fillId="0" borderId="26" xfId="0" applyFont="1" applyBorder="1" applyAlignment="1" applyProtection="1">
      <alignment vertical="center" wrapText="1"/>
    </xf>
    <xf numFmtId="0" fontId="3" fillId="0" borderId="26" xfId="0" applyFont="1" applyBorder="1" applyProtection="1"/>
    <xf numFmtId="0" fontId="3" fillId="0" borderId="27" xfId="0" applyFont="1" applyBorder="1" applyAlignment="1" applyProtection="1">
      <alignment vertical="center" wrapText="1"/>
    </xf>
    <xf numFmtId="0" fontId="4" fillId="0" borderId="18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0" fontId="4" fillId="0" borderId="15" xfId="0" applyFont="1" applyBorder="1" applyProtection="1"/>
    <xf numFmtId="0" fontId="10" fillId="0" borderId="19" xfId="0" applyFont="1" applyBorder="1" applyProtection="1"/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vertical="center" wrapText="1"/>
    </xf>
    <xf numFmtId="0" fontId="3" fillId="0" borderId="28" xfId="0" applyFont="1" applyBorder="1" applyAlignment="1" applyProtection="1">
      <alignment vertical="center" wrapText="1"/>
    </xf>
    <xf numFmtId="0" fontId="3" fillId="0" borderId="28" xfId="0" applyFont="1" applyBorder="1" applyProtection="1"/>
    <xf numFmtId="0" fontId="3" fillId="0" borderId="29" xfId="0" applyFont="1" applyBorder="1" applyAlignment="1" applyProtection="1">
      <alignment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3" fillId="0" borderId="28" xfId="0" applyFont="1" applyBorder="1" applyAlignment="1" applyProtection="1">
      <alignment horizontal="left" vertical="center" wrapText="1"/>
    </xf>
    <xf numFmtId="0" fontId="3" fillId="0" borderId="31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vertical="center" wrapText="1"/>
    </xf>
    <xf numFmtId="0" fontId="3" fillId="0" borderId="32" xfId="0" applyFont="1" applyBorder="1" applyAlignment="1" applyProtection="1">
      <alignment vertical="center" wrapText="1"/>
    </xf>
    <xf numFmtId="0" fontId="3" fillId="0" borderId="32" xfId="0" applyFont="1" applyBorder="1" applyProtection="1"/>
    <xf numFmtId="0" fontId="3" fillId="0" borderId="33" xfId="0" applyFont="1" applyBorder="1" applyAlignment="1" applyProtection="1">
      <alignment vertical="center" wrapText="1"/>
    </xf>
    <xf numFmtId="0" fontId="4" fillId="0" borderId="34" xfId="0" applyFont="1" applyBorder="1" applyAlignment="1" applyProtection="1">
      <alignment horizontal="center" vertical="center"/>
    </xf>
    <xf numFmtId="0" fontId="4" fillId="0" borderId="35" xfId="0" applyFont="1" applyBorder="1" applyAlignment="1" applyProtection="1">
      <alignment horizontal="center" vertical="center"/>
    </xf>
    <xf numFmtId="0" fontId="4" fillId="0" borderId="35" xfId="0" applyFont="1" applyBorder="1" applyProtection="1"/>
    <xf numFmtId="0" fontId="10" fillId="0" borderId="36" xfId="0" applyFont="1" applyBorder="1" applyProtection="1"/>
    <xf numFmtId="0" fontId="18" fillId="0" borderId="0" xfId="2" applyFont="1" applyAlignment="1" applyProtection="1">
      <alignment horizontal="center" vertical="center"/>
    </xf>
    <xf numFmtId="0" fontId="18" fillId="0" borderId="0" xfId="2" applyFont="1" applyAlignment="1" applyProtection="1">
      <alignment vertical="center"/>
    </xf>
    <xf numFmtId="0" fontId="18" fillId="0" borderId="0" xfId="2" applyFont="1" applyAlignment="1" applyProtection="1">
      <alignment vertical="center" wrapText="1"/>
    </xf>
    <xf numFmtId="4" fontId="18" fillId="0" borderId="0" xfId="2" applyNumberFormat="1" applyFont="1" applyAlignment="1" applyProtection="1">
      <alignment vertical="center"/>
    </xf>
    <xf numFmtId="0" fontId="18" fillId="0" borderId="0" xfId="2" applyFont="1" applyAlignment="1" applyProtection="1">
      <alignment horizontal="right" vertical="center"/>
    </xf>
    <xf numFmtId="0" fontId="19" fillId="0" borderId="0" xfId="0" applyFont="1" applyProtection="1"/>
    <xf numFmtId="0" fontId="10" fillId="0" borderId="0" xfId="0" applyFont="1" applyProtection="1"/>
    <xf numFmtId="0" fontId="3" fillId="0" borderId="5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26" fillId="0" borderId="0" xfId="0" applyFont="1" applyProtection="1"/>
    <xf numFmtId="0" fontId="3" fillId="8" borderId="58" xfId="2" applyFont="1" applyFill="1" applyBorder="1" applyAlignment="1" applyProtection="1">
      <alignment horizontal="center" vertical="center" wrapText="1"/>
    </xf>
    <xf numFmtId="0" fontId="11" fillId="8" borderId="59" xfId="2" applyFont="1" applyFill="1" applyBorder="1" applyAlignment="1" applyProtection="1">
      <alignment horizontal="center" vertical="center" wrapText="1"/>
    </xf>
    <xf numFmtId="0" fontId="11" fillId="8" borderId="57" xfId="2" applyFont="1" applyFill="1" applyBorder="1" applyAlignment="1" applyProtection="1">
      <alignment horizontal="center" vertical="center" wrapText="1"/>
    </xf>
    <xf numFmtId="0" fontId="11" fillId="9" borderId="15" xfId="2" applyFont="1" applyFill="1" applyBorder="1" applyAlignment="1" applyProtection="1">
      <alignment horizontal="center" vertical="center"/>
    </xf>
    <xf numFmtId="0" fontId="11" fillId="9" borderId="15" xfId="2" applyFont="1" applyFill="1" applyBorder="1" applyAlignment="1" applyProtection="1">
      <alignment horizontal="left" vertical="center" wrapText="1"/>
    </xf>
    <xf numFmtId="0" fontId="11" fillId="6" borderId="14" xfId="2" applyFont="1" applyFill="1" applyBorder="1" applyAlignment="1" applyProtection="1">
      <alignment horizontal="center" vertical="center" wrapText="1"/>
    </xf>
    <xf numFmtId="0" fontId="11" fillId="6" borderId="18" xfId="2" applyFont="1" applyFill="1" applyBorder="1" applyAlignment="1" applyProtection="1">
      <alignment horizontal="center" vertical="center" wrapText="1"/>
    </xf>
    <xf numFmtId="0" fontId="11" fillId="6" borderId="15" xfId="2" applyFont="1" applyFill="1" applyBorder="1" applyAlignment="1" applyProtection="1">
      <alignment horizontal="center" vertical="center" wrapText="1"/>
    </xf>
    <xf numFmtId="0" fontId="11" fillId="6" borderId="16" xfId="2" applyFont="1" applyFill="1" applyBorder="1" applyAlignment="1" applyProtection="1">
      <alignment horizontal="center" vertical="center" wrapText="1"/>
    </xf>
    <xf numFmtId="4" fontId="11" fillId="6" borderId="17" xfId="3" applyNumberFormat="1" applyFont="1" applyFill="1" applyBorder="1" applyAlignment="1" applyProtection="1">
      <alignment horizontal="center" vertical="center" wrapText="1"/>
    </xf>
    <xf numFmtId="4" fontId="11" fillId="6" borderId="18" xfId="3" applyNumberFormat="1" applyFont="1" applyFill="1" applyBorder="1" applyAlignment="1" applyProtection="1">
      <alignment horizontal="center" vertical="center" wrapText="1"/>
      <protection locked="0"/>
    </xf>
    <xf numFmtId="4" fontId="11" fillId="6" borderId="15" xfId="3" applyNumberFormat="1" applyFont="1" applyFill="1" applyBorder="1" applyAlignment="1" applyProtection="1">
      <alignment horizontal="center" vertical="center" wrapText="1"/>
      <protection locked="0"/>
    </xf>
    <xf numFmtId="4" fontId="11" fillId="6" borderId="16" xfId="3" applyNumberFormat="1" applyFont="1" applyFill="1" applyBorder="1" applyAlignment="1" applyProtection="1">
      <alignment horizontal="center" vertical="center" wrapText="1"/>
    </xf>
    <xf numFmtId="4" fontId="11" fillId="6" borderId="15" xfId="3" applyNumberFormat="1" applyFont="1" applyFill="1" applyBorder="1" applyAlignment="1" applyProtection="1">
      <alignment horizontal="center" vertical="center" wrapText="1"/>
    </xf>
    <xf numFmtId="4" fontId="11" fillId="6" borderId="19" xfId="3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/>
    </xf>
    <xf numFmtId="0" fontId="3" fillId="0" borderId="17" xfId="0" applyFont="1" applyBorder="1" applyAlignment="1" applyProtection="1">
      <alignment vertical="center"/>
      <protection locked="0"/>
    </xf>
    <xf numFmtId="0" fontId="11" fillId="9" borderId="14" xfId="2" applyFont="1" applyFill="1" applyBorder="1" applyAlignment="1" applyProtection="1">
      <alignment horizontal="center" vertical="center" wrapText="1"/>
    </xf>
    <xf numFmtId="0" fontId="11" fillId="9" borderId="18" xfId="2" applyFont="1" applyFill="1" applyBorder="1" applyAlignment="1" applyProtection="1">
      <alignment horizontal="center" vertical="center" wrapText="1"/>
    </xf>
    <xf numFmtId="0" fontId="11" fillId="9" borderId="15" xfId="2" applyFont="1" applyFill="1" applyBorder="1" applyAlignment="1" applyProtection="1">
      <alignment horizontal="center" vertical="center" wrapText="1"/>
    </xf>
    <xf numFmtId="0" fontId="11" fillId="9" borderId="16" xfId="2" applyFont="1" applyFill="1" applyBorder="1" applyAlignment="1" applyProtection="1">
      <alignment horizontal="center" vertical="center" wrapText="1"/>
    </xf>
    <xf numFmtId="4" fontId="11" fillId="9" borderId="17" xfId="3" applyNumberFormat="1" applyFont="1" applyFill="1" applyBorder="1" applyAlignment="1" applyProtection="1">
      <alignment horizontal="center" vertical="center" wrapText="1"/>
    </xf>
    <xf numFmtId="4" fontId="11" fillId="9" borderId="18" xfId="3" applyNumberFormat="1" applyFont="1" applyFill="1" applyBorder="1" applyAlignment="1" applyProtection="1">
      <alignment horizontal="center" vertical="center" wrapText="1"/>
      <protection locked="0"/>
    </xf>
    <xf numFmtId="4" fontId="11" fillId="9" borderId="15" xfId="3" applyNumberFormat="1" applyFont="1" applyFill="1" applyBorder="1" applyAlignment="1" applyProtection="1">
      <alignment horizontal="center" vertical="center" wrapText="1"/>
      <protection locked="0"/>
    </xf>
    <xf numFmtId="4" fontId="11" fillId="9" borderId="16" xfId="3" applyNumberFormat="1" applyFont="1" applyFill="1" applyBorder="1" applyAlignment="1" applyProtection="1">
      <alignment horizontal="center" vertical="center" wrapText="1"/>
    </xf>
    <xf numFmtId="4" fontId="11" fillId="9" borderId="15" xfId="3" applyNumberFormat="1" applyFont="1" applyFill="1" applyBorder="1" applyAlignment="1" applyProtection="1">
      <alignment horizontal="center" vertical="center" wrapText="1"/>
    </xf>
    <xf numFmtId="4" fontId="11" fillId="9" borderId="19" xfId="3" applyNumberFormat="1" applyFont="1" applyFill="1" applyBorder="1" applyAlignment="1" applyProtection="1">
      <alignment horizontal="center" vertical="center" wrapText="1"/>
    </xf>
    <xf numFmtId="0" fontId="11" fillId="7" borderId="14" xfId="2" applyFont="1" applyFill="1" applyBorder="1" applyAlignment="1" applyProtection="1">
      <alignment horizontal="center" vertical="center" wrapText="1"/>
    </xf>
    <xf numFmtId="0" fontId="11" fillId="7" borderId="18" xfId="2" applyFont="1" applyFill="1" applyBorder="1" applyAlignment="1" applyProtection="1">
      <alignment horizontal="center" vertical="center" wrapText="1"/>
    </xf>
    <xf numFmtId="0" fontId="11" fillId="7" borderId="15" xfId="2" applyFont="1" applyFill="1" applyBorder="1" applyAlignment="1" applyProtection="1">
      <alignment horizontal="center" vertical="center"/>
    </xf>
    <xf numFmtId="0" fontId="11" fillId="7" borderId="15" xfId="2" applyFont="1" applyFill="1" applyBorder="1" applyAlignment="1" applyProtection="1">
      <alignment horizontal="left" vertical="center" wrapText="1"/>
    </xf>
    <xf numFmtId="0" fontId="11" fillId="7" borderId="15" xfId="2" applyFont="1" applyFill="1" applyBorder="1" applyAlignment="1" applyProtection="1">
      <alignment horizontal="center" vertical="center" wrapText="1"/>
    </xf>
    <xf numFmtId="0" fontId="11" fillId="7" borderId="16" xfId="2" applyFont="1" applyFill="1" applyBorder="1" applyAlignment="1" applyProtection="1">
      <alignment horizontal="center" vertical="center" wrapText="1"/>
    </xf>
    <xf numFmtId="4" fontId="11" fillId="7" borderId="17" xfId="3" applyNumberFormat="1" applyFont="1" applyFill="1" applyBorder="1" applyAlignment="1" applyProtection="1">
      <alignment horizontal="center" vertical="center" wrapText="1"/>
    </xf>
    <xf numFmtId="4" fontId="11" fillId="7" borderId="18" xfId="3" applyNumberFormat="1" applyFont="1" applyFill="1" applyBorder="1" applyAlignment="1" applyProtection="1">
      <alignment horizontal="center" vertical="center" wrapText="1"/>
      <protection locked="0"/>
    </xf>
    <xf numFmtId="4" fontId="11" fillId="7" borderId="15" xfId="3" applyNumberFormat="1" applyFont="1" applyFill="1" applyBorder="1" applyAlignment="1" applyProtection="1">
      <alignment horizontal="center" vertical="center" wrapText="1"/>
      <protection locked="0"/>
    </xf>
    <xf numFmtId="4" fontId="11" fillId="7" borderId="15" xfId="3" applyNumberFormat="1" applyFont="1" applyFill="1" applyBorder="1" applyAlignment="1" applyProtection="1">
      <alignment horizontal="center" vertical="center" wrapText="1"/>
    </xf>
    <xf numFmtId="4" fontId="11" fillId="7" borderId="19" xfId="3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vertical="center"/>
    </xf>
    <xf numFmtId="0" fontId="28" fillId="0" borderId="0" xfId="0" applyFont="1" applyProtection="1"/>
    <xf numFmtId="0" fontId="11" fillId="0" borderId="18" xfId="2" applyFont="1" applyFill="1" applyBorder="1" applyAlignment="1" applyProtection="1">
      <alignment horizontal="center" vertical="center" wrapText="1"/>
    </xf>
    <xf numFmtId="0" fontId="11" fillId="0" borderId="15" xfId="2" applyFont="1" applyFill="1" applyBorder="1" applyAlignment="1" applyProtection="1">
      <alignment horizontal="center" vertical="center"/>
    </xf>
    <xf numFmtId="0" fontId="29" fillId="0" borderId="15" xfId="2" applyFont="1" applyFill="1" applyBorder="1" applyAlignment="1" applyProtection="1">
      <alignment horizontal="left" vertical="center" wrapText="1"/>
    </xf>
    <xf numFmtId="4" fontId="11" fillId="0" borderId="18" xfId="3" applyNumberFormat="1" applyFont="1" applyFill="1" applyBorder="1" applyAlignment="1" applyProtection="1">
      <alignment horizontal="center" vertical="center" wrapText="1"/>
      <protection locked="0"/>
    </xf>
    <xf numFmtId="4" fontId="11" fillId="0" borderId="15" xfId="3" applyNumberFormat="1" applyFont="1" applyFill="1" applyBorder="1" applyAlignment="1" applyProtection="1">
      <alignment horizontal="center" vertical="center" wrapText="1"/>
      <protection locked="0"/>
    </xf>
    <xf numFmtId="4" fontId="11" fillId="0" borderId="15" xfId="3" applyNumberFormat="1" applyFont="1" applyFill="1" applyBorder="1" applyAlignment="1" applyProtection="1">
      <alignment horizontal="center" vertical="center" wrapText="1"/>
    </xf>
    <xf numFmtId="4" fontId="11" fillId="0" borderId="19" xfId="3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Alignment="1" applyProtection="1">
      <alignment vertical="center"/>
    </xf>
    <xf numFmtId="0" fontId="11" fillId="0" borderId="17" xfId="2" applyFont="1" applyFill="1" applyBorder="1" applyAlignment="1" applyProtection="1">
      <alignment horizontal="left" vertical="center" wrapText="1"/>
      <protection locked="0"/>
    </xf>
    <xf numFmtId="0" fontId="28" fillId="0" borderId="0" xfId="0" applyFont="1" applyFill="1" applyProtection="1"/>
    <xf numFmtId="4" fontId="29" fillId="0" borderId="17" xfId="3" applyNumberFormat="1" applyFont="1" applyFill="1" applyBorder="1" applyAlignment="1" applyProtection="1">
      <alignment horizontal="center" vertical="center" wrapText="1"/>
    </xf>
    <xf numFmtId="0" fontId="29" fillId="0" borderId="15" xfId="2" applyFont="1" applyFill="1" applyBorder="1" applyAlignment="1" applyProtection="1">
      <alignment horizontal="center" vertical="center" wrapText="1"/>
    </xf>
    <xf numFmtId="0" fontId="3" fillId="0" borderId="14" xfId="2" applyFont="1" applyFill="1" applyBorder="1" applyAlignment="1" applyProtection="1">
      <alignment horizontal="center" vertical="center" wrapText="1"/>
    </xf>
    <xf numFmtId="0" fontId="29" fillId="0" borderId="14" xfId="2" applyFont="1" applyFill="1" applyBorder="1" applyAlignment="1" applyProtection="1">
      <alignment horizontal="center" vertical="center" wrapText="1"/>
    </xf>
    <xf numFmtId="0" fontId="29" fillId="0" borderId="16" xfId="2" applyFont="1" applyFill="1" applyBorder="1" applyAlignment="1" applyProtection="1">
      <alignment horizontal="center" vertical="center" wrapText="1"/>
    </xf>
    <xf numFmtId="0" fontId="3" fillId="0" borderId="18" xfId="2" applyFont="1" applyFill="1" applyBorder="1" applyAlignment="1" applyProtection="1">
      <alignment horizontal="center" vertical="center" wrapText="1"/>
    </xf>
    <xf numFmtId="0" fontId="3" fillId="0" borderId="15" xfId="2" applyFont="1" applyFill="1" applyBorder="1" applyAlignment="1" applyProtection="1">
      <alignment horizontal="center" vertical="center"/>
    </xf>
    <xf numFmtId="0" fontId="3" fillId="0" borderId="15" xfId="2" applyFont="1" applyFill="1" applyBorder="1" applyAlignment="1" applyProtection="1">
      <alignment horizontal="left" vertical="center" wrapText="1"/>
    </xf>
    <xf numFmtId="0" fontId="3" fillId="0" borderId="15" xfId="2" applyFont="1" applyFill="1" applyBorder="1" applyAlignment="1" applyProtection="1">
      <alignment horizontal="center" vertical="center" wrapText="1"/>
    </xf>
    <xf numFmtId="0" fontId="3" fillId="0" borderId="16" xfId="2" applyFont="1" applyFill="1" applyBorder="1" applyAlignment="1" applyProtection="1">
      <alignment horizontal="center" vertical="center" wrapText="1"/>
    </xf>
    <xf numFmtId="4" fontId="3" fillId="0" borderId="17" xfId="3" applyNumberFormat="1" applyFont="1" applyFill="1" applyBorder="1" applyAlignment="1" applyProtection="1">
      <alignment horizontal="center" vertical="center" wrapText="1"/>
    </xf>
    <xf numFmtId="4" fontId="3" fillId="0" borderId="18" xfId="3" applyNumberFormat="1" applyFont="1" applyFill="1" applyBorder="1" applyAlignment="1" applyProtection="1">
      <alignment horizontal="center" vertical="center" wrapText="1"/>
      <protection locked="0"/>
    </xf>
    <xf numFmtId="4" fontId="3" fillId="0" borderId="15" xfId="3" applyNumberFormat="1" applyFont="1" applyFill="1" applyBorder="1" applyAlignment="1" applyProtection="1">
      <alignment horizontal="center" vertical="center" wrapText="1"/>
      <protection locked="0"/>
    </xf>
    <xf numFmtId="4" fontId="3" fillId="0" borderId="15" xfId="3" applyNumberFormat="1" applyFont="1" applyFill="1" applyBorder="1" applyAlignment="1" applyProtection="1">
      <alignment horizontal="center" vertical="center" wrapText="1"/>
    </xf>
    <xf numFmtId="4" fontId="3" fillId="0" borderId="19" xfId="3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vertical="center"/>
    </xf>
    <xf numFmtId="0" fontId="3" fillId="0" borderId="17" xfId="0" applyFont="1" applyFill="1" applyBorder="1" applyAlignment="1" applyProtection="1">
      <alignment horizontal="left" vertical="center"/>
      <protection locked="0"/>
    </xf>
    <xf numFmtId="0" fontId="18" fillId="0" borderId="0" xfId="0" applyFont="1" applyFill="1" applyProtection="1"/>
    <xf numFmtId="2" fontId="3" fillId="0" borderId="16" xfId="2" applyNumberFormat="1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vertical="center"/>
      <protection locked="0"/>
    </xf>
    <xf numFmtId="0" fontId="3" fillId="0" borderId="17" xfId="2" applyFont="1" applyFill="1" applyBorder="1" applyAlignment="1" applyProtection="1">
      <alignment horizontal="left" vertical="center" wrapText="1"/>
      <protection locked="0"/>
    </xf>
    <xf numFmtId="0" fontId="11" fillId="0" borderId="44" xfId="2" applyFont="1" applyFill="1" applyBorder="1" applyAlignment="1" applyProtection="1">
      <alignment horizontal="left" vertical="center" wrapText="1"/>
      <protection locked="0"/>
    </xf>
    <xf numFmtId="0" fontId="27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11" fillId="8" borderId="59" xfId="2" applyFont="1" applyFill="1" applyBorder="1" applyAlignment="1" applyProtection="1">
      <alignment horizontal="left" vertical="center" wrapText="1"/>
    </xf>
    <xf numFmtId="0" fontId="3" fillId="8" borderId="59" xfId="2" applyFont="1" applyFill="1" applyBorder="1" applyAlignment="1" applyProtection="1">
      <alignment horizontal="center" vertical="center" wrapText="1"/>
    </xf>
    <xf numFmtId="0" fontId="3" fillId="8" borderId="60" xfId="2" applyFont="1" applyFill="1" applyBorder="1" applyAlignment="1" applyProtection="1">
      <alignment horizontal="center" vertical="center" wrapText="1"/>
    </xf>
    <xf numFmtId="3" fontId="3" fillId="8" borderId="4" xfId="3" applyNumberFormat="1" applyFont="1" applyFill="1" applyBorder="1" applyAlignment="1" applyProtection="1">
      <alignment horizontal="center" vertical="center" wrapText="1"/>
    </xf>
    <xf numFmtId="3" fontId="3" fillId="8" borderId="58" xfId="3" applyNumberFormat="1" applyFont="1" applyFill="1" applyBorder="1" applyAlignment="1" applyProtection="1">
      <alignment horizontal="center" vertical="center" wrapText="1"/>
    </xf>
    <xf numFmtId="3" fontId="3" fillId="8" borderId="59" xfId="3" applyNumberFormat="1" applyFont="1" applyFill="1" applyBorder="1" applyAlignment="1" applyProtection="1">
      <alignment horizontal="center" vertical="center" wrapText="1"/>
    </xf>
    <xf numFmtId="3" fontId="3" fillId="8" borderId="60" xfId="3" applyNumberFormat="1" applyFont="1" applyFill="1" applyBorder="1" applyAlignment="1" applyProtection="1">
      <alignment horizontal="center" vertical="center" wrapText="1"/>
    </xf>
    <xf numFmtId="3" fontId="3" fillId="8" borderId="61" xfId="3" applyNumberFormat="1" applyFont="1" applyFill="1" applyBorder="1" applyAlignment="1" applyProtection="1">
      <alignment horizontal="center" vertical="center" wrapText="1"/>
    </xf>
    <xf numFmtId="0" fontId="11" fillId="3" borderId="13" xfId="0" applyFont="1" applyFill="1" applyBorder="1" applyAlignment="1" applyProtection="1">
      <alignment horizontal="center" vertical="center" wrapText="1"/>
    </xf>
    <xf numFmtId="43" fontId="3" fillId="0" borderId="17" xfId="1" applyFont="1" applyFill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49" fontId="11" fillId="0" borderId="39" xfId="0" applyNumberFormat="1" applyFont="1" applyBorder="1" applyAlignment="1" applyProtection="1">
      <alignment horizontal="center" vertical="center" wrapText="1"/>
    </xf>
    <xf numFmtId="49" fontId="11" fillId="0" borderId="30" xfId="0" applyNumberFormat="1" applyFont="1" applyBorder="1" applyAlignment="1" applyProtection="1">
      <alignment horizontal="center" vertical="center" wrapText="1"/>
    </xf>
    <xf numFmtId="49" fontId="11" fillId="0" borderId="37" xfId="0" applyNumberFormat="1" applyFont="1" applyBorder="1" applyAlignment="1" applyProtection="1">
      <alignment horizontal="center" vertical="center" wrapText="1"/>
    </xf>
    <xf numFmtId="49" fontId="11" fillId="0" borderId="38" xfId="0" applyNumberFormat="1" applyFont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49" fontId="11" fillId="0" borderId="45" xfId="0" applyNumberFormat="1" applyFont="1" applyBorder="1" applyAlignment="1" applyProtection="1">
      <alignment horizontal="center" vertical="center" wrapText="1"/>
    </xf>
    <xf numFmtId="49" fontId="11" fillId="0" borderId="46" xfId="0" applyNumberFormat="1" applyFont="1" applyBorder="1" applyAlignment="1" applyProtection="1">
      <alignment horizontal="center" vertical="center" wrapText="1"/>
    </xf>
    <xf numFmtId="0" fontId="11" fillId="0" borderId="40" xfId="0" applyFont="1" applyBorder="1" applyAlignment="1" applyProtection="1">
      <alignment horizontal="center" vertical="center" wrapText="1"/>
    </xf>
    <xf numFmtId="0" fontId="11" fillId="0" borderId="41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42" xfId="0" applyFont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0" fillId="3" borderId="13" xfId="0" applyFont="1" applyFill="1" applyBorder="1" applyAlignment="1" applyProtection="1">
      <alignment horizontal="center" vertical="center" wrapText="1"/>
    </xf>
    <xf numFmtId="49" fontId="3" fillId="0" borderId="0" xfId="0" applyNumberFormat="1" applyFont="1" applyAlignment="1" applyProtection="1">
      <alignment horizontal="left" vertical="center" wrapText="1"/>
    </xf>
    <xf numFmtId="49" fontId="3" fillId="0" borderId="0" xfId="0" applyNumberFormat="1" applyFont="1" applyAlignment="1" applyProtection="1">
      <alignment horizontal="left" vertical="center"/>
    </xf>
    <xf numFmtId="49" fontId="17" fillId="4" borderId="20" xfId="0" applyNumberFormat="1" applyFont="1" applyFill="1" applyBorder="1" applyAlignment="1" applyProtection="1">
      <alignment horizontal="center" vertical="center" wrapText="1"/>
    </xf>
    <xf numFmtId="49" fontId="17" fillId="4" borderId="18" xfId="0" applyNumberFormat="1" applyFont="1" applyFill="1" applyBorder="1" applyAlignment="1" applyProtection="1">
      <alignment horizontal="center" vertical="center" wrapText="1"/>
    </xf>
    <xf numFmtId="0" fontId="3" fillId="0" borderId="47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48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49" xfId="0" applyFont="1" applyBorder="1" applyAlignment="1" applyProtection="1">
      <alignment horizontal="center" vertical="center" wrapText="1"/>
    </xf>
    <xf numFmtId="0" fontId="3" fillId="0" borderId="50" xfId="0" applyFont="1" applyBorder="1" applyAlignment="1" applyProtection="1">
      <alignment horizontal="center" vertical="center" wrapText="1"/>
    </xf>
    <xf numFmtId="0" fontId="24" fillId="3" borderId="3" xfId="0" applyFont="1" applyFill="1" applyBorder="1" applyAlignment="1" applyProtection="1">
      <alignment horizontal="center" vertical="center" wrapText="1"/>
    </xf>
    <xf numFmtId="0" fontId="24" fillId="3" borderId="4" xfId="0" applyFont="1" applyFill="1" applyBorder="1" applyAlignment="1" applyProtection="1">
      <alignment horizontal="center" vertical="center" wrapText="1"/>
    </xf>
    <xf numFmtId="0" fontId="24" fillId="3" borderId="13" xfId="0" applyFont="1" applyFill="1" applyBorder="1" applyAlignment="1" applyProtection="1">
      <alignment horizontal="center" vertical="center" wrapText="1"/>
    </xf>
  </cellXfs>
  <cellStyles count="5">
    <cellStyle name="Обычный" xfId="0" builtinId="0"/>
    <cellStyle name="Обычный 2" xfId="2" xr:uid="{AD7AB241-F3E2-4B59-963C-C217D02C43E7}"/>
    <cellStyle name="Обычный 3 2" xfId="4" xr:uid="{6DC2A03D-F5FF-429F-B37D-6AB0FBEDA160}"/>
    <cellStyle name="Финансовый" xfId="1" builtinId="3"/>
    <cellStyle name="Финансовый 2" xfId="3" xr:uid="{A460621A-9004-4F05-9D65-B81E33556C78}"/>
  </cellStyles>
  <dxfs count="0"/>
  <tableStyles count="0" defaultTableStyle="TableStyleMedium2" defaultPivotStyle="PivotStyleLight16"/>
  <colors>
    <mruColors>
      <color rgb="FF7EA9D4"/>
      <color rgb="FF9ABCDE"/>
      <color rgb="FF4986C3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BE51-B973-41F0-B72C-0B19C6A24CF4}">
  <sheetPr>
    <outlinePr summaryBelow="0"/>
  </sheetPr>
  <dimension ref="A1:P225"/>
  <sheetViews>
    <sheetView tabSelected="1" zoomScale="90" zoomScaleNormal="90" workbookViewId="0"/>
  </sheetViews>
  <sheetFormatPr defaultRowHeight="15" outlineLevelRow="1" x14ac:dyDescent="0.25"/>
  <cols>
    <col min="1" max="1" width="9.5703125" style="34" customWidth="1"/>
    <col min="2" max="2" width="2.7109375" style="34" bestFit="1" customWidth="1"/>
    <col min="3" max="3" width="16.42578125" style="19" customWidth="1"/>
    <col min="4" max="4" width="42.85546875" style="19" customWidth="1"/>
    <col min="5" max="5" width="17" style="19" customWidth="1"/>
    <col min="6" max="6" width="9.7109375" style="19" customWidth="1"/>
    <col min="7" max="7" width="9.5703125" style="19" customWidth="1"/>
    <col min="8" max="8" width="10.7109375" style="19" customWidth="1"/>
    <col min="9" max="10" width="13.7109375" style="19" customWidth="1"/>
    <col min="11" max="11" width="14.7109375" style="19" customWidth="1"/>
    <col min="12" max="12" width="13.28515625" style="19" customWidth="1"/>
    <col min="13" max="13" width="14.7109375" style="19" customWidth="1"/>
    <col min="14" max="14" width="17.28515625" style="19" customWidth="1"/>
    <col min="15" max="15" width="2.7109375" style="19" customWidth="1"/>
    <col min="16" max="16" width="62.140625" style="19" customWidth="1"/>
    <col min="17" max="16384" width="9.140625" style="19"/>
  </cols>
  <sheetData>
    <row r="1" spans="1:16" x14ac:dyDescent="0.25">
      <c r="A1" s="14"/>
      <c r="B1" s="14"/>
      <c r="C1" s="14"/>
      <c r="D1" s="15"/>
      <c r="E1" s="15"/>
      <c r="F1" s="15"/>
      <c r="G1" s="15"/>
      <c r="H1" s="15"/>
      <c r="I1" s="16"/>
      <c r="J1" s="16"/>
      <c r="K1" s="16"/>
      <c r="L1" s="16"/>
      <c r="M1" s="16"/>
      <c r="N1" s="17" t="s">
        <v>0</v>
      </c>
      <c r="O1" s="18"/>
      <c r="P1" s="18"/>
    </row>
    <row r="2" spans="1:16" x14ac:dyDescent="0.25">
      <c r="A2" s="14"/>
      <c r="B2" s="14"/>
      <c r="C2" s="14"/>
      <c r="D2" s="15"/>
      <c r="E2" s="15"/>
      <c r="F2" s="15"/>
      <c r="G2" s="15"/>
      <c r="H2" s="15"/>
      <c r="I2" s="16"/>
      <c r="J2" s="16"/>
      <c r="K2" s="16"/>
      <c r="L2" s="16"/>
      <c r="M2" s="16"/>
      <c r="N2" s="17" t="s">
        <v>1</v>
      </c>
      <c r="O2" s="18"/>
      <c r="P2" s="18"/>
    </row>
    <row r="3" spans="1:16" ht="18.75" x14ac:dyDescent="0.25">
      <c r="A3" s="166" t="s">
        <v>2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8"/>
      <c r="P3" s="18"/>
    </row>
    <row r="4" spans="1:16" ht="15.75" x14ac:dyDescent="0.25">
      <c r="A4" s="167" t="s">
        <v>171</v>
      </c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8"/>
      <c r="P4" s="18"/>
    </row>
    <row r="5" spans="1:16" ht="15.75" x14ac:dyDescent="0.25">
      <c r="A5" s="168" t="s">
        <v>39</v>
      </c>
      <c r="B5" s="168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8"/>
      <c r="P5" s="18"/>
    </row>
    <row r="6" spans="1:16" ht="15.75" x14ac:dyDescent="0.25">
      <c r="A6" s="20"/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8"/>
      <c r="P6" s="18"/>
    </row>
    <row r="7" spans="1:16" ht="16.5" thickBot="1" x14ac:dyDescent="0.3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18"/>
      <c r="P7" s="18"/>
    </row>
    <row r="8" spans="1:16" x14ac:dyDescent="0.25">
      <c r="A8" s="170" t="s">
        <v>33</v>
      </c>
      <c r="B8" s="180"/>
      <c r="C8" s="172" t="s">
        <v>3</v>
      </c>
      <c r="D8" s="174" t="s">
        <v>4</v>
      </c>
      <c r="E8" s="174" t="s">
        <v>5</v>
      </c>
      <c r="F8" s="174" t="s">
        <v>6</v>
      </c>
      <c r="G8" s="176" t="s">
        <v>7</v>
      </c>
      <c r="H8" s="178" t="s">
        <v>8</v>
      </c>
      <c r="I8" s="182" t="s">
        <v>35</v>
      </c>
      <c r="J8" s="183"/>
      <c r="K8" s="183" t="s">
        <v>10</v>
      </c>
      <c r="L8" s="183" t="s">
        <v>11</v>
      </c>
      <c r="M8" s="183"/>
      <c r="N8" s="185" t="s">
        <v>12</v>
      </c>
      <c r="O8" s="15" t="s">
        <v>13</v>
      </c>
      <c r="P8" s="187" t="s">
        <v>9</v>
      </c>
    </row>
    <row r="9" spans="1:16" ht="26.25" thickBot="1" x14ac:dyDescent="0.3">
      <c r="A9" s="171"/>
      <c r="B9" s="181"/>
      <c r="C9" s="173"/>
      <c r="D9" s="175"/>
      <c r="E9" s="175"/>
      <c r="F9" s="175"/>
      <c r="G9" s="177"/>
      <c r="H9" s="179"/>
      <c r="I9" s="24" t="s">
        <v>14</v>
      </c>
      <c r="J9" s="25" t="s">
        <v>15</v>
      </c>
      <c r="K9" s="184"/>
      <c r="L9" s="25" t="s">
        <v>14</v>
      </c>
      <c r="M9" s="25" t="s">
        <v>15</v>
      </c>
      <c r="N9" s="186"/>
      <c r="O9" s="18"/>
      <c r="P9" s="188"/>
    </row>
    <row r="10" spans="1:16" ht="15.75" thickBot="1" x14ac:dyDescent="0.3">
      <c r="A10" s="26">
        <v>1</v>
      </c>
      <c r="B10" s="27"/>
      <c r="C10" s="28">
        <v>2</v>
      </c>
      <c r="D10" s="29">
        <v>3</v>
      </c>
      <c r="E10" s="29">
        <v>4</v>
      </c>
      <c r="F10" s="29">
        <v>5</v>
      </c>
      <c r="G10" s="30">
        <v>6</v>
      </c>
      <c r="H10" s="9">
        <v>7</v>
      </c>
      <c r="I10" s="10">
        <v>8</v>
      </c>
      <c r="J10" s="11">
        <v>9</v>
      </c>
      <c r="K10" s="11">
        <v>10</v>
      </c>
      <c r="L10" s="11">
        <v>11</v>
      </c>
      <c r="M10" s="11">
        <v>12</v>
      </c>
      <c r="N10" s="12">
        <v>13</v>
      </c>
      <c r="O10" s="31"/>
      <c r="P10" s="189"/>
    </row>
    <row r="11" spans="1:16" s="34" customFormat="1" ht="27" customHeight="1" x14ac:dyDescent="0.25">
      <c r="A11" s="84">
        <f>ROW()-10</f>
        <v>1</v>
      </c>
      <c r="B11" s="82"/>
      <c r="C11" s="83" t="s">
        <v>40</v>
      </c>
      <c r="D11" s="156" t="s">
        <v>41</v>
      </c>
      <c r="E11" s="157"/>
      <c r="F11" s="157"/>
      <c r="G11" s="158"/>
      <c r="H11" s="159"/>
      <c r="I11" s="160"/>
      <c r="J11" s="161"/>
      <c r="K11" s="162"/>
      <c r="L11" s="161"/>
      <c r="M11" s="161"/>
      <c r="N11" s="163"/>
      <c r="O11" s="97"/>
      <c r="P11" s="164"/>
    </row>
    <row r="12" spans="1:16" s="34" customFormat="1" x14ac:dyDescent="0.25">
      <c r="A12" s="87">
        <f t="shared" ref="A12:A14" si="0">ROW()-10</f>
        <v>2</v>
      </c>
      <c r="B12" s="88"/>
      <c r="C12" s="32" t="s">
        <v>43</v>
      </c>
      <c r="D12" s="33" t="s">
        <v>42</v>
      </c>
      <c r="E12" s="89"/>
      <c r="F12" s="89"/>
      <c r="G12" s="90"/>
      <c r="H12" s="91"/>
      <c r="I12" s="92"/>
      <c r="J12" s="93"/>
      <c r="K12" s="94"/>
      <c r="L12" s="95"/>
      <c r="M12" s="95"/>
      <c r="N12" s="96"/>
      <c r="O12" s="97"/>
      <c r="P12" s="98"/>
    </row>
    <row r="13" spans="1:16" s="34" customFormat="1" x14ac:dyDescent="0.25">
      <c r="A13" s="99">
        <f t="shared" si="0"/>
        <v>3</v>
      </c>
      <c r="B13" s="100"/>
      <c r="C13" s="85" t="s">
        <v>44</v>
      </c>
      <c r="D13" s="86" t="s">
        <v>45</v>
      </c>
      <c r="E13" s="101"/>
      <c r="F13" s="101"/>
      <c r="G13" s="102"/>
      <c r="H13" s="103"/>
      <c r="I13" s="104"/>
      <c r="J13" s="105"/>
      <c r="K13" s="106"/>
      <c r="L13" s="107"/>
      <c r="M13" s="107"/>
      <c r="N13" s="108"/>
      <c r="O13" s="97"/>
      <c r="P13" s="98"/>
    </row>
    <row r="14" spans="1:16" s="121" customFormat="1" ht="38.25" collapsed="1" x14ac:dyDescent="0.25">
      <c r="A14" s="109">
        <f t="shared" si="0"/>
        <v>4</v>
      </c>
      <c r="B14" s="110" t="s">
        <v>36</v>
      </c>
      <c r="C14" s="111" t="s">
        <v>48</v>
      </c>
      <c r="D14" s="112" t="s">
        <v>47</v>
      </c>
      <c r="E14" s="113" t="s">
        <v>16</v>
      </c>
      <c r="F14" s="113" t="s">
        <v>65</v>
      </c>
      <c r="G14" s="114">
        <v>1</v>
      </c>
      <c r="H14" s="115">
        <f>SUM(H15:H43)</f>
        <v>5053.7000000000007</v>
      </c>
      <c r="I14" s="116"/>
      <c r="J14" s="117"/>
      <c r="K14" s="118">
        <f>J14</f>
        <v>0</v>
      </c>
      <c r="L14" s="118"/>
      <c r="M14" s="118">
        <f>H14*J14</f>
        <v>0</v>
      </c>
      <c r="N14" s="119">
        <f>M14</f>
        <v>0</v>
      </c>
      <c r="O14" s="120"/>
      <c r="P14" s="152" t="s">
        <v>264</v>
      </c>
    </row>
    <row r="15" spans="1:16" s="131" customFormat="1" hidden="1" outlineLevel="1" x14ac:dyDescent="0.25">
      <c r="A15" s="135"/>
      <c r="B15" s="122"/>
      <c r="C15" s="123"/>
      <c r="D15" s="124" t="s">
        <v>49</v>
      </c>
      <c r="E15" s="133" t="s">
        <v>66</v>
      </c>
      <c r="F15" s="133" t="s">
        <v>65</v>
      </c>
      <c r="G15" s="136">
        <v>1</v>
      </c>
      <c r="H15" s="132">
        <v>676.21</v>
      </c>
      <c r="I15" s="125"/>
      <c r="J15" s="126"/>
      <c r="K15" s="127"/>
      <c r="L15" s="127"/>
      <c r="M15" s="127"/>
      <c r="N15" s="128"/>
      <c r="O15" s="129"/>
      <c r="P15" s="152"/>
    </row>
    <row r="16" spans="1:16" s="131" customFormat="1" hidden="1" outlineLevel="1" x14ac:dyDescent="0.25">
      <c r="A16" s="135"/>
      <c r="B16" s="122"/>
      <c r="C16" s="123"/>
      <c r="D16" s="124" t="s">
        <v>50</v>
      </c>
      <c r="E16" s="133" t="s">
        <v>66</v>
      </c>
      <c r="F16" s="133" t="s">
        <v>65</v>
      </c>
      <c r="G16" s="136">
        <v>1</v>
      </c>
      <c r="H16" s="132">
        <v>104.33</v>
      </c>
      <c r="I16" s="125"/>
      <c r="J16" s="126"/>
      <c r="K16" s="127"/>
      <c r="L16" s="127"/>
      <c r="M16" s="127"/>
      <c r="N16" s="128"/>
      <c r="O16" s="129"/>
      <c r="P16" s="152"/>
    </row>
    <row r="17" spans="1:16" s="131" customFormat="1" hidden="1" outlineLevel="1" x14ac:dyDescent="0.25">
      <c r="A17" s="135"/>
      <c r="B17" s="122"/>
      <c r="C17" s="123"/>
      <c r="D17" s="124" t="s">
        <v>51</v>
      </c>
      <c r="E17" s="133" t="s">
        <v>66</v>
      </c>
      <c r="F17" s="133" t="s">
        <v>65</v>
      </c>
      <c r="G17" s="136">
        <v>1</v>
      </c>
      <c r="H17" s="132">
        <v>315.76</v>
      </c>
      <c r="I17" s="125"/>
      <c r="J17" s="126"/>
      <c r="K17" s="127"/>
      <c r="L17" s="127"/>
      <c r="M17" s="127"/>
      <c r="N17" s="128"/>
      <c r="O17" s="129"/>
      <c r="P17" s="152"/>
    </row>
    <row r="18" spans="1:16" s="131" customFormat="1" hidden="1" outlineLevel="1" x14ac:dyDescent="0.25">
      <c r="A18" s="135"/>
      <c r="B18" s="122"/>
      <c r="C18" s="123"/>
      <c r="D18" s="124" t="s">
        <v>52</v>
      </c>
      <c r="E18" s="133" t="s">
        <v>66</v>
      </c>
      <c r="F18" s="133" t="s">
        <v>65</v>
      </c>
      <c r="G18" s="136">
        <v>1</v>
      </c>
      <c r="H18" s="132">
        <v>438.9</v>
      </c>
      <c r="I18" s="125"/>
      <c r="J18" s="126"/>
      <c r="K18" s="127"/>
      <c r="L18" s="127"/>
      <c r="M18" s="127"/>
      <c r="N18" s="128"/>
      <c r="O18" s="129"/>
      <c r="P18" s="152"/>
    </row>
    <row r="19" spans="1:16" s="131" customFormat="1" hidden="1" outlineLevel="1" x14ac:dyDescent="0.25">
      <c r="A19" s="135"/>
      <c r="B19" s="122"/>
      <c r="C19" s="123"/>
      <c r="D19" s="124" t="s">
        <v>53</v>
      </c>
      <c r="E19" s="133" t="s">
        <v>66</v>
      </c>
      <c r="F19" s="133" t="s">
        <v>65</v>
      </c>
      <c r="G19" s="136">
        <v>1</v>
      </c>
      <c r="H19" s="132">
        <v>297.89</v>
      </c>
      <c r="I19" s="125"/>
      <c r="J19" s="126"/>
      <c r="K19" s="127"/>
      <c r="L19" s="127"/>
      <c r="M19" s="127"/>
      <c r="N19" s="128"/>
      <c r="O19" s="129"/>
      <c r="P19" s="152"/>
    </row>
    <row r="20" spans="1:16" s="131" customFormat="1" hidden="1" outlineLevel="1" x14ac:dyDescent="0.25">
      <c r="A20" s="135"/>
      <c r="B20" s="122"/>
      <c r="C20" s="123"/>
      <c r="D20" s="124" t="s">
        <v>54</v>
      </c>
      <c r="E20" s="133" t="s">
        <v>66</v>
      </c>
      <c r="F20" s="133" t="s">
        <v>65</v>
      </c>
      <c r="G20" s="136">
        <v>1</v>
      </c>
      <c r="H20" s="132">
        <v>64.349999999999994</v>
      </c>
      <c r="I20" s="125"/>
      <c r="J20" s="126"/>
      <c r="K20" s="127"/>
      <c r="L20" s="127"/>
      <c r="M20" s="127"/>
      <c r="N20" s="128"/>
      <c r="O20" s="129"/>
      <c r="P20" s="152"/>
    </row>
    <row r="21" spans="1:16" s="131" customFormat="1" hidden="1" outlineLevel="1" x14ac:dyDescent="0.25">
      <c r="A21" s="135"/>
      <c r="B21" s="122"/>
      <c r="C21" s="123"/>
      <c r="D21" s="124" t="s">
        <v>55</v>
      </c>
      <c r="E21" s="133" t="s">
        <v>66</v>
      </c>
      <c r="F21" s="133" t="s">
        <v>65</v>
      </c>
      <c r="G21" s="136">
        <v>1</v>
      </c>
      <c r="H21" s="132">
        <v>790.57</v>
      </c>
      <c r="I21" s="125"/>
      <c r="J21" s="126"/>
      <c r="K21" s="127"/>
      <c r="L21" s="127"/>
      <c r="M21" s="127"/>
      <c r="N21" s="128"/>
      <c r="O21" s="129"/>
      <c r="P21" s="152"/>
    </row>
    <row r="22" spans="1:16" s="131" customFormat="1" hidden="1" outlineLevel="1" x14ac:dyDescent="0.25">
      <c r="A22" s="135"/>
      <c r="B22" s="122"/>
      <c r="C22" s="123"/>
      <c r="D22" s="124" t="s">
        <v>56</v>
      </c>
      <c r="E22" s="133" t="s">
        <v>66</v>
      </c>
      <c r="F22" s="133" t="s">
        <v>65</v>
      </c>
      <c r="G22" s="136">
        <v>1</v>
      </c>
      <c r="H22" s="132">
        <v>77.099999999999994</v>
      </c>
      <c r="I22" s="125"/>
      <c r="J22" s="126"/>
      <c r="K22" s="127"/>
      <c r="L22" s="127"/>
      <c r="M22" s="127"/>
      <c r="N22" s="128"/>
      <c r="O22" s="129"/>
      <c r="P22" s="152"/>
    </row>
    <row r="23" spans="1:16" s="131" customFormat="1" hidden="1" outlineLevel="1" x14ac:dyDescent="0.25">
      <c r="A23" s="135"/>
      <c r="B23" s="122"/>
      <c r="C23" s="123"/>
      <c r="D23" s="124" t="s">
        <v>57</v>
      </c>
      <c r="E23" s="133" t="s">
        <v>66</v>
      </c>
      <c r="F23" s="133" t="s">
        <v>65</v>
      </c>
      <c r="G23" s="136">
        <v>1</v>
      </c>
      <c r="H23" s="132">
        <v>123.32</v>
      </c>
      <c r="I23" s="125"/>
      <c r="J23" s="126"/>
      <c r="K23" s="127"/>
      <c r="L23" s="127"/>
      <c r="M23" s="127"/>
      <c r="N23" s="128"/>
      <c r="O23" s="129"/>
      <c r="P23" s="152"/>
    </row>
    <row r="24" spans="1:16" s="131" customFormat="1" hidden="1" outlineLevel="1" x14ac:dyDescent="0.25">
      <c r="A24" s="135"/>
      <c r="B24" s="122"/>
      <c r="C24" s="123"/>
      <c r="D24" s="124" t="s">
        <v>58</v>
      </c>
      <c r="E24" s="133" t="s">
        <v>66</v>
      </c>
      <c r="F24" s="133" t="s">
        <v>65</v>
      </c>
      <c r="G24" s="136">
        <v>1</v>
      </c>
      <c r="H24" s="132">
        <v>153.12</v>
      </c>
      <c r="I24" s="125"/>
      <c r="J24" s="126"/>
      <c r="K24" s="127"/>
      <c r="L24" s="127"/>
      <c r="M24" s="127"/>
      <c r="N24" s="128"/>
      <c r="O24" s="129"/>
      <c r="P24" s="152"/>
    </row>
    <row r="25" spans="1:16" s="131" customFormat="1" hidden="1" outlineLevel="1" x14ac:dyDescent="0.25">
      <c r="A25" s="135"/>
      <c r="B25" s="122"/>
      <c r="C25" s="123"/>
      <c r="D25" s="124" t="s">
        <v>59</v>
      </c>
      <c r="E25" s="133" t="s">
        <v>66</v>
      </c>
      <c r="F25" s="133" t="s">
        <v>65</v>
      </c>
      <c r="G25" s="136">
        <v>1</v>
      </c>
      <c r="H25" s="132">
        <v>388.61</v>
      </c>
      <c r="I25" s="125"/>
      <c r="J25" s="126"/>
      <c r="K25" s="127"/>
      <c r="L25" s="127"/>
      <c r="M25" s="127"/>
      <c r="N25" s="128"/>
      <c r="O25" s="129"/>
      <c r="P25" s="152"/>
    </row>
    <row r="26" spans="1:16" s="131" customFormat="1" hidden="1" outlineLevel="1" x14ac:dyDescent="0.25">
      <c r="A26" s="135"/>
      <c r="B26" s="122"/>
      <c r="C26" s="123"/>
      <c r="D26" s="124" t="s">
        <v>60</v>
      </c>
      <c r="E26" s="133" t="s">
        <v>66</v>
      </c>
      <c r="F26" s="133" t="s">
        <v>65</v>
      </c>
      <c r="G26" s="136">
        <v>1</v>
      </c>
      <c r="H26" s="132">
        <v>234.36</v>
      </c>
      <c r="I26" s="125"/>
      <c r="J26" s="126"/>
      <c r="K26" s="127"/>
      <c r="L26" s="127"/>
      <c r="M26" s="127"/>
      <c r="N26" s="128"/>
      <c r="O26" s="129"/>
      <c r="P26" s="152"/>
    </row>
    <row r="27" spans="1:16" s="131" customFormat="1" hidden="1" outlineLevel="1" x14ac:dyDescent="0.25">
      <c r="A27" s="135"/>
      <c r="B27" s="122"/>
      <c r="C27" s="123"/>
      <c r="D27" s="124" t="s">
        <v>61</v>
      </c>
      <c r="E27" s="133" t="s">
        <v>66</v>
      </c>
      <c r="F27" s="133" t="s">
        <v>65</v>
      </c>
      <c r="G27" s="136">
        <v>1</v>
      </c>
      <c r="H27" s="132">
        <v>144.80000000000001</v>
      </c>
      <c r="I27" s="125"/>
      <c r="J27" s="126"/>
      <c r="K27" s="127"/>
      <c r="L27" s="127"/>
      <c r="M27" s="127"/>
      <c r="N27" s="128"/>
      <c r="O27" s="129"/>
      <c r="P27" s="152"/>
    </row>
    <row r="28" spans="1:16" s="131" customFormat="1" hidden="1" outlineLevel="1" x14ac:dyDescent="0.25">
      <c r="A28" s="135"/>
      <c r="B28" s="122"/>
      <c r="C28" s="123"/>
      <c r="D28" s="124" t="s">
        <v>62</v>
      </c>
      <c r="E28" s="133" t="s">
        <v>66</v>
      </c>
      <c r="F28" s="133" t="s">
        <v>65</v>
      </c>
      <c r="G28" s="136">
        <v>1</v>
      </c>
      <c r="H28" s="132">
        <v>76.92</v>
      </c>
      <c r="I28" s="125"/>
      <c r="J28" s="126"/>
      <c r="K28" s="127"/>
      <c r="L28" s="127"/>
      <c r="M28" s="127"/>
      <c r="N28" s="128"/>
      <c r="O28" s="129"/>
      <c r="P28" s="152"/>
    </row>
    <row r="29" spans="1:16" s="131" customFormat="1" hidden="1" outlineLevel="1" x14ac:dyDescent="0.25">
      <c r="A29" s="135"/>
      <c r="B29" s="122"/>
      <c r="C29" s="123"/>
      <c r="D29" s="124" t="s">
        <v>63</v>
      </c>
      <c r="E29" s="133" t="s">
        <v>66</v>
      </c>
      <c r="F29" s="133" t="s">
        <v>65</v>
      </c>
      <c r="G29" s="136">
        <v>1</v>
      </c>
      <c r="H29" s="132">
        <v>271.52</v>
      </c>
      <c r="I29" s="125"/>
      <c r="J29" s="126"/>
      <c r="K29" s="127"/>
      <c r="L29" s="127"/>
      <c r="M29" s="127"/>
      <c r="N29" s="128"/>
      <c r="O29" s="129"/>
      <c r="P29" s="152"/>
    </row>
    <row r="30" spans="1:16" s="131" customFormat="1" hidden="1" outlineLevel="1" x14ac:dyDescent="0.25">
      <c r="A30" s="135"/>
      <c r="B30" s="122"/>
      <c r="C30" s="123"/>
      <c r="D30" s="124" t="s">
        <v>64</v>
      </c>
      <c r="E30" s="133" t="s">
        <v>66</v>
      </c>
      <c r="F30" s="133" t="s">
        <v>65</v>
      </c>
      <c r="G30" s="136">
        <v>1</v>
      </c>
      <c r="H30" s="132">
        <v>241.99</v>
      </c>
      <c r="I30" s="125"/>
      <c r="J30" s="126"/>
      <c r="K30" s="127"/>
      <c r="L30" s="127"/>
      <c r="M30" s="127"/>
      <c r="N30" s="128"/>
      <c r="O30" s="129"/>
      <c r="P30" s="152"/>
    </row>
    <row r="31" spans="1:16" s="131" customFormat="1" hidden="1" outlineLevel="1" x14ac:dyDescent="0.25">
      <c r="A31" s="135"/>
      <c r="B31" s="122"/>
      <c r="C31" s="123"/>
      <c r="D31" s="124">
        <v>1</v>
      </c>
      <c r="E31" s="133" t="s">
        <v>80</v>
      </c>
      <c r="F31" s="133" t="s">
        <v>65</v>
      </c>
      <c r="G31" s="136">
        <v>1</v>
      </c>
      <c r="H31" s="132">
        <v>54.58</v>
      </c>
      <c r="I31" s="125"/>
      <c r="J31" s="126"/>
      <c r="K31" s="127"/>
      <c r="L31" s="127"/>
      <c r="M31" s="127"/>
      <c r="N31" s="128"/>
      <c r="O31" s="129"/>
      <c r="P31" s="152"/>
    </row>
    <row r="32" spans="1:16" s="131" customFormat="1" hidden="1" outlineLevel="1" x14ac:dyDescent="0.25">
      <c r="A32" s="135"/>
      <c r="B32" s="122"/>
      <c r="C32" s="123"/>
      <c r="D32" s="124">
        <v>2</v>
      </c>
      <c r="E32" s="133" t="s">
        <v>80</v>
      </c>
      <c r="F32" s="133" t="s">
        <v>65</v>
      </c>
      <c r="G32" s="136">
        <v>1</v>
      </c>
      <c r="H32" s="132">
        <v>52.97</v>
      </c>
      <c r="I32" s="125"/>
      <c r="J32" s="126"/>
      <c r="K32" s="127"/>
      <c r="L32" s="127"/>
      <c r="M32" s="127"/>
      <c r="N32" s="128"/>
      <c r="O32" s="129"/>
      <c r="P32" s="152"/>
    </row>
    <row r="33" spans="1:16" s="131" customFormat="1" hidden="1" outlineLevel="1" x14ac:dyDescent="0.25">
      <c r="A33" s="135"/>
      <c r="B33" s="122"/>
      <c r="C33" s="123"/>
      <c r="D33" s="124">
        <v>3</v>
      </c>
      <c r="E33" s="133" t="s">
        <v>80</v>
      </c>
      <c r="F33" s="133" t="s">
        <v>65</v>
      </c>
      <c r="G33" s="136">
        <v>1</v>
      </c>
      <c r="H33" s="132">
        <v>52.97</v>
      </c>
      <c r="I33" s="125"/>
      <c r="J33" s="126"/>
      <c r="K33" s="127"/>
      <c r="L33" s="127"/>
      <c r="M33" s="127"/>
      <c r="N33" s="128"/>
      <c r="O33" s="129"/>
      <c r="P33" s="152"/>
    </row>
    <row r="34" spans="1:16" s="131" customFormat="1" hidden="1" outlineLevel="1" x14ac:dyDescent="0.25">
      <c r="A34" s="135"/>
      <c r="B34" s="122"/>
      <c r="C34" s="123"/>
      <c r="D34" s="124">
        <v>4</v>
      </c>
      <c r="E34" s="133" t="s">
        <v>80</v>
      </c>
      <c r="F34" s="133" t="s">
        <v>65</v>
      </c>
      <c r="G34" s="136">
        <v>1</v>
      </c>
      <c r="H34" s="132">
        <v>74.58</v>
      </c>
      <c r="I34" s="125"/>
      <c r="J34" s="126"/>
      <c r="K34" s="127"/>
      <c r="L34" s="127"/>
      <c r="M34" s="127"/>
      <c r="N34" s="128"/>
      <c r="O34" s="129"/>
      <c r="P34" s="152"/>
    </row>
    <row r="35" spans="1:16" s="131" customFormat="1" hidden="1" outlineLevel="1" x14ac:dyDescent="0.25">
      <c r="A35" s="135"/>
      <c r="B35" s="122"/>
      <c r="C35" s="123"/>
      <c r="D35" s="124">
        <v>5</v>
      </c>
      <c r="E35" s="133" t="s">
        <v>80</v>
      </c>
      <c r="F35" s="133" t="s">
        <v>65</v>
      </c>
      <c r="G35" s="136">
        <v>1</v>
      </c>
      <c r="H35" s="132">
        <v>49.16</v>
      </c>
      <c r="I35" s="125"/>
      <c r="J35" s="126"/>
      <c r="K35" s="127"/>
      <c r="L35" s="127"/>
      <c r="M35" s="127"/>
      <c r="N35" s="128"/>
      <c r="O35" s="129"/>
      <c r="P35" s="152"/>
    </row>
    <row r="36" spans="1:16" s="131" customFormat="1" hidden="1" outlineLevel="1" x14ac:dyDescent="0.25">
      <c r="A36" s="135"/>
      <c r="B36" s="122"/>
      <c r="C36" s="123"/>
      <c r="D36" s="124">
        <v>6</v>
      </c>
      <c r="E36" s="133" t="s">
        <v>80</v>
      </c>
      <c r="F36" s="133" t="s">
        <v>65</v>
      </c>
      <c r="G36" s="136">
        <v>1</v>
      </c>
      <c r="H36" s="132">
        <v>56.53</v>
      </c>
      <c r="I36" s="125"/>
      <c r="J36" s="126"/>
      <c r="K36" s="127"/>
      <c r="L36" s="127"/>
      <c r="M36" s="127"/>
      <c r="N36" s="128"/>
      <c r="O36" s="129"/>
      <c r="P36" s="152"/>
    </row>
    <row r="37" spans="1:16" s="131" customFormat="1" hidden="1" outlineLevel="1" x14ac:dyDescent="0.25">
      <c r="A37" s="135"/>
      <c r="B37" s="122"/>
      <c r="C37" s="123"/>
      <c r="D37" s="124">
        <v>7</v>
      </c>
      <c r="E37" s="133" t="s">
        <v>80</v>
      </c>
      <c r="F37" s="133" t="s">
        <v>65</v>
      </c>
      <c r="G37" s="136">
        <v>1</v>
      </c>
      <c r="H37" s="132">
        <v>55.55</v>
      </c>
      <c r="I37" s="125"/>
      <c r="J37" s="126"/>
      <c r="K37" s="127"/>
      <c r="L37" s="127"/>
      <c r="M37" s="127"/>
      <c r="N37" s="128"/>
      <c r="O37" s="129"/>
      <c r="P37" s="152"/>
    </row>
    <row r="38" spans="1:16" s="131" customFormat="1" hidden="1" outlineLevel="1" x14ac:dyDescent="0.25">
      <c r="A38" s="135"/>
      <c r="B38" s="122"/>
      <c r="C38" s="123"/>
      <c r="D38" s="124">
        <v>8</v>
      </c>
      <c r="E38" s="133" t="s">
        <v>80</v>
      </c>
      <c r="F38" s="133" t="s">
        <v>65</v>
      </c>
      <c r="G38" s="136">
        <v>1</v>
      </c>
      <c r="H38" s="132">
        <v>57.52</v>
      </c>
      <c r="I38" s="125"/>
      <c r="J38" s="126"/>
      <c r="K38" s="127"/>
      <c r="L38" s="127"/>
      <c r="M38" s="127"/>
      <c r="N38" s="128"/>
      <c r="O38" s="129"/>
      <c r="P38" s="152"/>
    </row>
    <row r="39" spans="1:16" s="131" customFormat="1" hidden="1" outlineLevel="1" x14ac:dyDescent="0.25">
      <c r="A39" s="135"/>
      <c r="B39" s="122"/>
      <c r="C39" s="123"/>
      <c r="D39" s="124" t="s">
        <v>75</v>
      </c>
      <c r="E39" s="133" t="s">
        <v>80</v>
      </c>
      <c r="F39" s="133" t="s">
        <v>65</v>
      </c>
      <c r="G39" s="136">
        <v>1</v>
      </c>
      <c r="H39" s="132">
        <v>33.28</v>
      </c>
      <c r="I39" s="125"/>
      <c r="J39" s="126"/>
      <c r="K39" s="127"/>
      <c r="L39" s="127"/>
      <c r="M39" s="127"/>
      <c r="N39" s="128"/>
      <c r="O39" s="129"/>
      <c r="P39" s="152"/>
    </row>
    <row r="40" spans="1:16" s="131" customFormat="1" hidden="1" outlineLevel="1" x14ac:dyDescent="0.25">
      <c r="A40" s="135"/>
      <c r="B40" s="122"/>
      <c r="C40" s="123"/>
      <c r="D40" s="124" t="s">
        <v>76</v>
      </c>
      <c r="E40" s="133" t="s">
        <v>80</v>
      </c>
      <c r="F40" s="133" t="s">
        <v>65</v>
      </c>
      <c r="G40" s="136">
        <v>1</v>
      </c>
      <c r="H40" s="132">
        <v>33.28</v>
      </c>
      <c r="I40" s="125"/>
      <c r="J40" s="126"/>
      <c r="K40" s="127"/>
      <c r="L40" s="127"/>
      <c r="M40" s="127"/>
      <c r="N40" s="128"/>
      <c r="O40" s="129"/>
      <c r="P40" s="152"/>
    </row>
    <row r="41" spans="1:16" s="131" customFormat="1" hidden="1" outlineLevel="1" x14ac:dyDescent="0.25">
      <c r="A41" s="135"/>
      <c r="B41" s="122"/>
      <c r="C41" s="123"/>
      <c r="D41" s="124" t="s">
        <v>77</v>
      </c>
      <c r="E41" s="133" t="s">
        <v>80</v>
      </c>
      <c r="F41" s="133" t="s">
        <v>65</v>
      </c>
      <c r="G41" s="136">
        <v>1</v>
      </c>
      <c r="H41" s="132">
        <v>46.25</v>
      </c>
      <c r="I41" s="125"/>
      <c r="J41" s="126"/>
      <c r="K41" s="127"/>
      <c r="L41" s="127"/>
      <c r="M41" s="127"/>
      <c r="N41" s="128"/>
      <c r="O41" s="129"/>
      <c r="P41" s="152"/>
    </row>
    <row r="42" spans="1:16" s="131" customFormat="1" hidden="1" outlineLevel="1" x14ac:dyDescent="0.25">
      <c r="A42" s="135"/>
      <c r="B42" s="122"/>
      <c r="C42" s="123"/>
      <c r="D42" s="124" t="s">
        <v>78</v>
      </c>
      <c r="E42" s="133" t="s">
        <v>80</v>
      </c>
      <c r="F42" s="133" t="s">
        <v>65</v>
      </c>
      <c r="G42" s="136">
        <v>1</v>
      </c>
      <c r="H42" s="132">
        <v>51.89</v>
      </c>
      <c r="I42" s="125"/>
      <c r="J42" s="126"/>
      <c r="K42" s="127"/>
      <c r="L42" s="127"/>
      <c r="M42" s="127"/>
      <c r="N42" s="128"/>
      <c r="O42" s="129"/>
      <c r="P42" s="152"/>
    </row>
    <row r="43" spans="1:16" s="131" customFormat="1" hidden="1" outlineLevel="1" x14ac:dyDescent="0.25">
      <c r="A43" s="135"/>
      <c r="B43" s="122"/>
      <c r="C43" s="123"/>
      <c r="D43" s="124" t="s">
        <v>79</v>
      </c>
      <c r="E43" s="133" t="s">
        <v>80</v>
      </c>
      <c r="F43" s="133" t="s">
        <v>65</v>
      </c>
      <c r="G43" s="136">
        <v>1</v>
      </c>
      <c r="H43" s="132">
        <v>35.39</v>
      </c>
      <c r="I43" s="125"/>
      <c r="J43" s="126"/>
      <c r="K43" s="127"/>
      <c r="L43" s="127"/>
      <c r="M43" s="127"/>
      <c r="N43" s="128"/>
      <c r="O43" s="129"/>
      <c r="P43" s="152"/>
    </row>
    <row r="44" spans="1:16" s="121" customFormat="1" ht="38.25" collapsed="1" x14ac:dyDescent="0.25">
      <c r="A44" s="109">
        <v>5</v>
      </c>
      <c r="B44" s="110" t="s">
        <v>36</v>
      </c>
      <c r="C44" s="111" t="s">
        <v>48</v>
      </c>
      <c r="D44" s="112" t="s">
        <v>47</v>
      </c>
      <c r="E44" s="113" t="s">
        <v>16</v>
      </c>
      <c r="F44" s="113" t="s">
        <v>65</v>
      </c>
      <c r="G44" s="114">
        <v>1</v>
      </c>
      <c r="H44" s="115">
        <f>SUM(H45:H46)</f>
        <v>226.32</v>
      </c>
      <c r="I44" s="116"/>
      <c r="J44" s="117"/>
      <c r="K44" s="118">
        <f>J44</f>
        <v>0</v>
      </c>
      <c r="L44" s="118"/>
      <c r="M44" s="118">
        <f>H44*J44</f>
        <v>0</v>
      </c>
      <c r="N44" s="119">
        <f>M44</f>
        <v>0</v>
      </c>
      <c r="O44" s="120"/>
      <c r="P44" s="152" t="s">
        <v>72</v>
      </c>
    </row>
    <row r="45" spans="1:16" s="131" customFormat="1" hidden="1" outlineLevel="1" x14ac:dyDescent="0.25">
      <c r="A45" s="135"/>
      <c r="B45" s="122"/>
      <c r="C45" s="123"/>
      <c r="D45" s="124" t="s">
        <v>73</v>
      </c>
      <c r="E45" s="133" t="s">
        <v>66</v>
      </c>
      <c r="F45" s="133" t="s">
        <v>65</v>
      </c>
      <c r="G45" s="136">
        <v>1</v>
      </c>
      <c r="H45" s="132">
        <v>107.12</v>
      </c>
      <c r="I45" s="125"/>
      <c r="J45" s="126"/>
      <c r="K45" s="127"/>
      <c r="L45" s="127"/>
      <c r="M45" s="127"/>
      <c r="N45" s="128"/>
      <c r="O45" s="129"/>
      <c r="P45" s="152"/>
    </row>
    <row r="46" spans="1:16" s="131" customFormat="1" hidden="1" outlineLevel="1" x14ac:dyDescent="0.25">
      <c r="A46" s="135"/>
      <c r="B46" s="122"/>
      <c r="C46" s="123"/>
      <c r="D46" s="124" t="s">
        <v>74</v>
      </c>
      <c r="E46" s="133" t="s">
        <v>66</v>
      </c>
      <c r="F46" s="133" t="s">
        <v>65</v>
      </c>
      <c r="G46" s="136">
        <v>1</v>
      </c>
      <c r="H46" s="132">
        <v>119.2</v>
      </c>
      <c r="I46" s="125"/>
      <c r="J46" s="126"/>
      <c r="K46" s="127"/>
      <c r="L46" s="127"/>
      <c r="M46" s="127"/>
      <c r="N46" s="128"/>
      <c r="O46" s="129"/>
      <c r="P46" s="152"/>
    </row>
    <row r="47" spans="1:16" s="121" customFormat="1" ht="38.25" collapsed="1" x14ac:dyDescent="0.25">
      <c r="A47" s="109">
        <v>6</v>
      </c>
      <c r="B47" s="110" t="s">
        <v>36</v>
      </c>
      <c r="C47" s="111" t="s">
        <v>67</v>
      </c>
      <c r="D47" s="112" t="s">
        <v>68</v>
      </c>
      <c r="E47" s="113" t="s">
        <v>16</v>
      </c>
      <c r="F47" s="113" t="s">
        <v>65</v>
      </c>
      <c r="G47" s="114">
        <v>1</v>
      </c>
      <c r="H47" s="115">
        <f>SUM(H48:H76)</f>
        <v>147.18999999999994</v>
      </c>
      <c r="I47" s="116"/>
      <c r="J47" s="117"/>
      <c r="K47" s="118">
        <f>J47</f>
        <v>0</v>
      </c>
      <c r="L47" s="118"/>
      <c r="M47" s="118">
        <f>H47*J47</f>
        <v>0</v>
      </c>
      <c r="N47" s="119">
        <f>M47</f>
        <v>0</v>
      </c>
      <c r="O47" s="120"/>
      <c r="P47" s="152" t="s">
        <v>264</v>
      </c>
    </row>
    <row r="48" spans="1:16" s="131" customFormat="1" hidden="1" outlineLevel="1" x14ac:dyDescent="0.25">
      <c r="A48" s="135"/>
      <c r="B48" s="122"/>
      <c r="C48" s="123"/>
      <c r="D48" s="124" t="s">
        <v>49</v>
      </c>
      <c r="E48" s="133" t="s">
        <v>66</v>
      </c>
      <c r="F48" s="133" t="s">
        <v>65</v>
      </c>
      <c r="G48" s="136">
        <v>1</v>
      </c>
      <c r="H48" s="132">
        <v>17.239999999999998</v>
      </c>
      <c r="I48" s="125"/>
      <c r="J48" s="126"/>
      <c r="K48" s="127"/>
      <c r="L48" s="127"/>
      <c r="M48" s="127"/>
      <c r="N48" s="128"/>
      <c r="O48" s="129"/>
      <c r="P48" s="152"/>
    </row>
    <row r="49" spans="1:16" s="131" customFormat="1" hidden="1" outlineLevel="1" x14ac:dyDescent="0.25">
      <c r="A49" s="135"/>
      <c r="B49" s="122"/>
      <c r="C49" s="123"/>
      <c r="D49" s="124" t="s">
        <v>50</v>
      </c>
      <c r="E49" s="133" t="s">
        <v>66</v>
      </c>
      <c r="F49" s="133" t="s">
        <v>65</v>
      </c>
      <c r="G49" s="136">
        <v>1</v>
      </c>
      <c r="H49" s="132">
        <v>2.94</v>
      </c>
      <c r="I49" s="125"/>
      <c r="J49" s="126"/>
      <c r="K49" s="127"/>
      <c r="L49" s="127"/>
      <c r="M49" s="127"/>
      <c r="N49" s="128"/>
      <c r="O49" s="129"/>
      <c r="P49" s="152"/>
    </row>
    <row r="50" spans="1:16" s="131" customFormat="1" hidden="1" outlineLevel="1" x14ac:dyDescent="0.25">
      <c r="A50" s="135"/>
      <c r="B50" s="122"/>
      <c r="C50" s="123"/>
      <c r="D50" s="124" t="s">
        <v>51</v>
      </c>
      <c r="E50" s="133" t="s">
        <v>66</v>
      </c>
      <c r="F50" s="133" t="s">
        <v>65</v>
      </c>
      <c r="G50" s="136">
        <v>1</v>
      </c>
      <c r="H50" s="132">
        <v>9.07</v>
      </c>
      <c r="I50" s="125"/>
      <c r="J50" s="126"/>
      <c r="K50" s="127"/>
      <c r="L50" s="127"/>
      <c r="M50" s="127"/>
      <c r="N50" s="128"/>
      <c r="O50" s="129"/>
      <c r="P50" s="152"/>
    </row>
    <row r="51" spans="1:16" s="131" customFormat="1" hidden="1" outlineLevel="1" x14ac:dyDescent="0.25">
      <c r="A51" s="135"/>
      <c r="B51" s="122"/>
      <c r="C51" s="123"/>
      <c r="D51" s="124" t="s">
        <v>52</v>
      </c>
      <c r="E51" s="133" t="s">
        <v>66</v>
      </c>
      <c r="F51" s="133" t="s">
        <v>65</v>
      </c>
      <c r="G51" s="136">
        <v>1</v>
      </c>
      <c r="H51" s="132">
        <v>13.08</v>
      </c>
      <c r="I51" s="125"/>
      <c r="J51" s="126"/>
      <c r="K51" s="127"/>
      <c r="L51" s="127"/>
      <c r="M51" s="127"/>
      <c r="N51" s="128"/>
      <c r="O51" s="129"/>
      <c r="P51" s="152"/>
    </row>
    <row r="52" spans="1:16" s="131" customFormat="1" hidden="1" outlineLevel="1" x14ac:dyDescent="0.25">
      <c r="A52" s="135"/>
      <c r="B52" s="122"/>
      <c r="C52" s="123"/>
      <c r="D52" s="124" t="s">
        <v>53</v>
      </c>
      <c r="E52" s="133" t="s">
        <v>66</v>
      </c>
      <c r="F52" s="133" t="s">
        <v>65</v>
      </c>
      <c r="G52" s="136">
        <v>1</v>
      </c>
      <c r="H52" s="132">
        <v>9.17</v>
      </c>
      <c r="I52" s="125"/>
      <c r="J52" s="126"/>
      <c r="K52" s="127"/>
      <c r="L52" s="127"/>
      <c r="M52" s="127"/>
      <c r="N52" s="128"/>
      <c r="O52" s="129"/>
      <c r="P52" s="152"/>
    </row>
    <row r="53" spans="1:16" s="131" customFormat="1" hidden="1" outlineLevel="1" x14ac:dyDescent="0.25">
      <c r="A53" s="135"/>
      <c r="B53" s="122"/>
      <c r="C53" s="123"/>
      <c r="D53" s="124" t="s">
        <v>54</v>
      </c>
      <c r="E53" s="133" t="s">
        <v>66</v>
      </c>
      <c r="F53" s="133" t="s">
        <v>65</v>
      </c>
      <c r="G53" s="136">
        <v>1</v>
      </c>
      <c r="H53" s="132">
        <v>1.93</v>
      </c>
      <c r="I53" s="125"/>
      <c r="J53" s="126"/>
      <c r="K53" s="127"/>
      <c r="L53" s="127"/>
      <c r="M53" s="127"/>
      <c r="N53" s="128"/>
      <c r="O53" s="129"/>
      <c r="P53" s="152"/>
    </row>
    <row r="54" spans="1:16" s="131" customFormat="1" hidden="1" outlineLevel="1" x14ac:dyDescent="0.25">
      <c r="A54" s="135"/>
      <c r="B54" s="122"/>
      <c r="C54" s="123"/>
      <c r="D54" s="124" t="s">
        <v>55</v>
      </c>
      <c r="E54" s="133" t="s">
        <v>66</v>
      </c>
      <c r="F54" s="133" t="s">
        <v>65</v>
      </c>
      <c r="G54" s="136">
        <v>1</v>
      </c>
      <c r="H54" s="132">
        <v>18.8</v>
      </c>
      <c r="I54" s="125"/>
      <c r="J54" s="126"/>
      <c r="K54" s="127"/>
      <c r="L54" s="127"/>
      <c r="M54" s="127"/>
      <c r="N54" s="128"/>
      <c r="O54" s="129"/>
      <c r="P54" s="152"/>
    </row>
    <row r="55" spans="1:16" s="131" customFormat="1" hidden="1" outlineLevel="1" x14ac:dyDescent="0.25">
      <c r="A55" s="135"/>
      <c r="B55" s="122"/>
      <c r="C55" s="123"/>
      <c r="D55" s="124" t="s">
        <v>56</v>
      </c>
      <c r="E55" s="133" t="s">
        <v>66</v>
      </c>
      <c r="F55" s="133" t="s">
        <v>65</v>
      </c>
      <c r="G55" s="136">
        <v>1</v>
      </c>
      <c r="H55" s="132">
        <v>1.54</v>
      </c>
      <c r="I55" s="125"/>
      <c r="J55" s="126"/>
      <c r="K55" s="127"/>
      <c r="L55" s="127"/>
      <c r="M55" s="127"/>
      <c r="N55" s="128"/>
      <c r="O55" s="129"/>
      <c r="P55" s="152"/>
    </row>
    <row r="56" spans="1:16" s="131" customFormat="1" hidden="1" outlineLevel="1" x14ac:dyDescent="0.25">
      <c r="A56" s="135"/>
      <c r="B56" s="122"/>
      <c r="C56" s="123"/>
      <c r="D56" s="124" t="s">
        <v>57</v>
      </c>
      <c r="E56" s="133" t="s">
        <v>66</v>
      </c>
      <c r="F56" s="133" t="s">
        <v>65</v>
      </c>
      <c r="G56" s="136">
        <v>1</v>
      </c>
      <c r="H56" s="132">
        <v>2.37</v>
      </c>
      <c r="I56" s="125"/>
      <c r="J56" s="126"/>
      <c r="K56" s="127"/>
      <c r="L56" s="127"/>
      <c r="M56" s="127"/>
      <c r="N56" s="128"/>
      <c r="O56" s="129"/>
      <c r="P56" s="152"/>
    </row>
    <row r="57" spans="1:16" s="131" customFormat="1" hidden="1" outlineLevel="1" x14ac:dyDescent="0.25">
      <c r="A57" s="135"/>
      <c r="B57" s="122"/>
      <c r="C57" s="123"/>
      <c r="D57" s="124" t="s">
        <v>58</v>
      </c>
      <c r="E57" s="133" t="s">
        <v>66</v>
      </c>
      <c r="F57" s="133" t="s">
        <v>65</v>
      </c>
      <c r="G57" s="136">
        <v>1</v>
      </c>
      <c r="H57" s="132">
        <v>2.74</v>
      </c>
      <c r="I57" s="125"/>
      <c r="J57" s="126"/>
      <c r="K57" s="127"/>
      <c r="L57" s="127"/>
      <c r="M57" s="127"/>
      <c r="N57" s="128"/>
      <c r="O57" s="129"/>
      <c r="P57" s="152"/>
    </row>
    <row r="58" spans="1:16" s="131" customFormat="1" hidden="1" outlineLevel="1" x14ac:dyDescent="0.25">
      <c r="A58" s="135"/>
      <c r="B58" s="122"/>
      <c r="C58" s="123"/>
      <c r="D58" s="124" t="s">
        <v>59</v>
      </c>
      <c r="E58" s="133" t="s">
        <v>66</v>
      </c>
      <c r="F58" s="133" t="s">
        <v>65</v>
      </c>
      <c r="G58" s="136">
        <v>1</v>
      </c>
      <c r="H58" s="132">
        <v>11.54</v>
      </c>
      <c r="I58" s="125"/>
      <c r="J58" s="126"/>
      <c r="K58" s="127"/>
      <c r="L58" s="127"/>
      <c r="M58" s="127"/>
      <c r="N58" s="128"/>
      <c r="O58" s="129"/>
      <c r="P58" s="152"/>
    </row>
    <row r="59" spans="1:16" s="131" customFormat="1" hidden="1" outlineLevel="1" x14ac:dyDescent="0.25">
      <c r="A59" s="135"/>
      <c r="B59" s="122"/>
      <c r="C59" s="123"/>
      <c r="D59" s="124" t="s">
        <v>60</v>
      </c>
      <c r="E59" s="133" t="s">
        <v>66</v>
      </c>
      <c r="F59" s="133" t="s">
        <v>65</v>
      </c>
      <c r="G59" s="136">
        <v>1</v>
      </c>
      <c r="H59" s="132">
        <v>6.87</v>
      </c>
      <c r="I59" s="125"/>
      <c r="J59" s="126"/>
      <c r="K59" s="127"/>
      <c r="L59" s="127"/>
      <c r="M59" s="127"/>
      <c r="N59" s="128"/>
      <c r="O59" s="129"/>
      <c r="P59" s="152"/>
    </row>
    <row r="60" spans="1:16" s="131" customFormat="1" hidden="1" outlineLevel="1" x14ac:dyDescent="0.25">
      <c r="A60" s="135"/>
      <c r="B60" s="122"/>
      <c r="C60" s="123"/>
      <c r="D60" s="124" t="s">
        <v>61</v>
      </c>
      <c r="E60" s="133" t="s">
        <v>66</v>
      </c>
      <c r="F60" s="133" t="s">
        <v>65</v>
      </c>
      <c r="G60" s="136">
        <v>1</v>
      </c>
      <c r="H60" s="132">
        <v>4.3</v>
      </c>
      <c r="I60" s="125"/>
      <c r="J60" s="126"/>
      <c r="K60" s="127"/>
      <c r="L60" s="127"/>
      <c r="M60" s="127"/>
      <c r="N60" s="128"/>
      <c r="O60" s="129"/>
      <c r="P60" s="152"/>
    </row>
    <row r="61" spans="1:16" s="131" customFormat="1" hidden="1" outlineLevel="1" x14ac:dyDescent="0.25">
      <c r="A61" s="135"/>
      <c r="B61" s="122"/>
      <c r="C61" s="123"/>
      <c r="D61" s="124" t="s">
        <v>62</v>
      </c>
      <c r="E61" s="133" t="s">
        <v>66</v>
      </c>
      <c r="F61" s="133" t="s">
        <v>65</v>
      </c>
      <c r="G61" s="136">
        <v>1</v>
      </c>
      <c r="H61" s="132">
        <v>1.84</v>
      </c>
      <c r="I61" s="125"/>
      <c r="J61" s="126"/>
      <c r="K61" s="127"/>
      <c r="L61" s="127"/>
      <c r="M61" s="127"/>
      <c r="N61" s="128"/>
      <c r="O61" s="129"/>
      <c r="P61" s="152"/>
    </row>
    <row r="62" spans="1:16" s="131" customFormat="1" hidden="1" outlineLevel="1" x14ac:dyDescent="0.25">
      <c r="A62" s="135"/>
      <c r="B62" s="122"/>
      <c r="C62" s="123"/>
      <c r="D62" s="124" t="s">
        <v>63</v>
      </c>
      <c r="E62" s="133" t="s">
        <v>66</v>
      </c>
      <c r="F62" s="133" t="s">
        <v>65</v>
      </c>
      <c r="G62" s="136">
        <v>1</v>
      </c>
      <c r="H62" s="132">
        <v>4.83</v>
      </c>
      <c r="I62" s="125"/>
      <c r="J62" s="126"/>
      <c r="K62" s="127"/>
      <c r="L62" s="127"/>
      <c r="M62" s="127"/>
      <c r="N62" s="128"/>
      <c r="O62" s="129"/>
      <c r="P62" s="152"/>
    </row>
    <row r="63" spans="1:16" s="131" customFormat="1" hidden="1" outlineLevel="1" x14ac:dyDescent="0.25">
      <c r="A63" s="135"/>
      <c r="B63" s="122"/>
      <c r="C63" s="123"/>
      <c r="D63" s="124" t="s">
        <v>64</v>
      </c>
      <c r="E63" s="133" t="s">
        <v>66</v>
      </c>
      <c r="F63" s="133" t="s">
        <v>65</v>
      </c>
      <c r="G63" s="136">
        <v>1</v>
      </c>
      <c r="H63" s="132">
        <v>4.07</v>
      </c>
      <c r="I63" s="125"/>
      <c r="J63" s="126"/>
      <c r="K63" s="127"/>
      <c r="L63" s="127"/>
      <c r="M63" s="127"/>
      <c r="N63" s="128"/>
      <c r="O63" s="129"/>
      <c r="P63" s="152"/>
    </row>
    <row r="64" spans="1:16" s="131" customFormat="1" hidden="1" outlineLevel="1" x14ac:dyDescent="0.25">
      <c r="A64" s="135"/>
      <c r="B64" s="122"/>
      <c r="C64" s="123"/>
      <c r="D64" s="124">
        <v>1</v>
      </c>
      <c r="E64" s="133" t="s">
        <v>80</v>
      </c>
      <c r="F64" s="133" t="s">
        <v>65</v>
      </c>
      <c r="G64" s="136">
        <v>1</v>
      </c>
      <c r="H64" s="132">
        <v>3.42</v>
      </c>
      <c r="I64" s="125"/>
      <c r="J64" s="126"/>
      <c r="K64" s="127"/>
      <c r="L64" s="127"/>
      <c r="M64" s="127"/>
      <c r="N64" s="128"/>
      <c r="O64" s="129"/>
      <c r="P64" s="152"/>
    </row>
    <row r="65" spans="1:16" s="131" customFormat="1" hidden="1" outlineLevel="1" x14ac:dyDescent="0.25">
      <c r="A65" s="135"/>
      <c r="B65" s="122"/>
      <c r="C65" s="123"/>
      <c r="D65" s="124">
        <v>2</v>
      </c>
      <c r="E65" s="133" t="s">
        <v>80</v>
      </c>
      <c r="F65" s="133" t="s">
        <v>65</v>
      </c>
      <c r="G65" s="136">
        <v>1</v>
      </c>
      <c r="H65" s="132">
        <v>3.42</v>
      </c>
      <c r="I65" s="125"/>
      <c r="J65" s="126"/>
      <c r="K65" s="127"/>
      <c r="L65" s="127"/>
      <c r="M65" s="127"/>
      <c r="N65" s="128"/>
      <c r="O65" s="129"/>
      <c r="P65" s="152"/>
    </row>
    <row r="66" spans="1:16" s="131" customFormat="1" hidden="1" outlineLevel="1" x14ac:dyDescent="0.25">
      <c r="A66" s="135"/>
      <c r="B66" s="122"/>
      <c r="C66" s="123"/>
      <c r="D66" s="124">
        <v>3</v>
      </c>
      <c r="E66" s="133" t="s">
        <v>80</v>
      </c>
      <c r="F66" s="133" t="s">
        <v>65</v>
      </c>
      <c r="G66" s="136">
        <v>1</v>
      </c>
      <c r="H66" s="132">
        <v>3.42</v>
      </c>
      <c r="I66" s="125"/>
      <c r="J66" s="126"/>
      <c r="K66" s="127"/>
      <c r="L66" s="127"/>
      <c r="M66" s="127"/>
      <c r="N66" s="128"/>
      <c r="O66" s="129"/>
      <c r="P66" s="152"/>
    </row>
    <row r="67" spans="1:16" s="131" customFormat="1" hidden="1" outlineLevel="1" x14ac:dyDescent="0.25">
      <c r="A67" s="135"/>
      <c r="B67" s="122"/>
      <c r="C67" s="123"/>
      <c r="D67" s="124">
        <v>4</v>
      </c>
      <c r="E67" s="133" t="s">
        <v>80</v>
      </c>
      <c r="F67" s="133" t="s">
        <v>65</v>
      </c>
      <c r="G67" s="136">
        <v>1</v>
      </c>
      <c r="H67" s="132">
        <v>3.42</v>
      </c>
      <c r="I67" s="125"/>
      <c r="J67" s="126"/>
      <c r="K67" s="127"/>
      <c r="L67" s="127"/>
      <c r="M67" s="127"/>
      <c r="N67" s="128"/>
      <c r="O67" s="129"/>
      <c r="P67" s="152"/>
    </row>
    <row r="68" spans="1:16" s="131" customFormat="1" hidden="1" outlineLevel="1" x14ac:dyDescent="0.25">
      <c r="A68" s="135"/>
      <c r="B68" s="122"/>
      <c r="C68" s="123"/>
      <c r="D68" s="124">
        <v>5</v>
      </c>
      <c r="E68" s="133" t="s">
        <v>80</v>
      </c>
      <c r="F68" s="133" t="s">
        <v>65</v>
      </c>
      <c r="G68" s="136">
        <v>1</v>
      </c>
      <c r="H68" s="132">
        <v>1.82</v>
      </c>
      <c r="I68" s="125"/>
      <c r="J68" s="126"/>
      <c r="K68" s="127"/>
      <c r="L68" s="127"/>
      <c r="M68" s="127"/>
      <c r="N68" s="128"/>
      <c r="O68" s="129"/>
      <c r="P68" s="152"/>
    </row>
    <row r="69" spans="1:16" s="131" customFormat="1" hidden="1" outlineLevel="1" x14ac:dyDescent="0.25">
      <c r="A69" s="135"/>
      <c r="B69" s="122"/>
      <c r="C69" s="123"/>
      <c r="D69" s="124">
        <v>6</v>
      </c>
      <c r="E69" s="133" t="s">
        <v>80</v>
      </c>
      <c r="F69" s="133" t="s">
        <v>65</v>
      </c>
      <c r="G69" s="136">
        <v>1</v>
      </c>
      <c r="H69" s="132">
        <v>3.42</v>
      </c>
      <c r="I69" s="125"/>
      <c r="J69" s="126"/>
      <c r="K69" s="127"/>
      <c r="L69" s="127"/>
      <c r="M69" s="127"/>
      <c r="N69" s="128"/>
      <c r="O69" s="129"/>
      <c r="P69" s="152"/>
    </row>
    <row r="70" spans="1:16" s="131" customFormat="1" hidden="1" outlineLevel="1" x14ac:dyDescent="0.25">
      <c r="A70" s="135"/>
      <c r="B70" s="122"/>
      <c r="C70" s="123"/>
      <c r="D70" s="124">
        <v>7</v>
      </c>
      <c r="E70" s="133" t="s">
        <v>80</v>
      </c>
      <c r="F70" s="133" t="s">
        <v>65</v>
      </c>
      <c r="G70" s="136">
        <v>1</v>
      </c>
      <c r="H70" s="132">
        <v>3.42</v>
      </c>
      <c r="I70" s="125"/>
      <c r="J70" s="126"/>
      <c r="K70" s="127"/>
      <c r="L70" s="127"/>
      <c r="M70" s="127"/>
      <c r="N70" s="128"/>
      <c r="O70" s="129"/>
      <c r="P70" s="152"/>
    </row>
    <row r="71" spans="1:16" s="131" customFormat="1" hidden="1" outlineLevel="1" x14ac:dyDescent="0.25">
      <c r="A71" s="135"/>
      <c r="B71" s="122"/>
      <c r="C71" s="123"/>
      <c r="D71" s="124">
        <v>8</v>
      </c>
      <c r="E71" s="133" t="s">
        <v>80</v>
      </c>
      <c r="F71" s="133" t="s">
        <v>65</v>
      </c>
      <c r="G71" s="136">
        <v>1</v>
      </c>
      <c r="H71" s="132">
        <v>3.42</v>
      </c>
      <c r="I71" s="125"/>
      <c r="J71" s="126"/>
      <c r="K71" s="127"/>
      <c r="L71" s="127"/>
      <c r="M71" s="127"/>
      <c r="N71" s="128"/>
      <c r="O71" s="129"/>
      <c r="P71" s="152"/>
    </row>
    <row r="72" spans="1:16" s="131" customFormat="1" hidden="1" outlineLevel="1" x14ac:dyDescent="0.25">
      <c r="A72" s="135"/>
      <c r="B72" s="122"/>
      <c r="C72" s="123"/>
      <c r="D72" s="124" t="s">
        <v>75</v>
      </c>
      <c r="E72" s="133" t="s">
        <v>80</v>
      </c>
      <c r="F72" s="133" t="s">
        <v>65</v>
      </c>
      <c r="G72" s="136">
        <v>1</v>
      </c>
      <c r="H72" s="132">
        <v>1.82</v>
      </c>
      <c r="I72" s="125"/>
      <c r="J72" s="126"/>
      <c r="K72" s="127"/>
      <c r="L72" s="127"/>
      <c r="M72" s="127"/>
      <c r="N72" s="128"/>
      <c r="O72" s="129"/>
      <c r="P72" s="152"/>
    </row>
    <row r="73" spans="1:16" s="131" customFormat="1" hidden="1" outlineLevel="1" x14ac:dyDescent="0.25">
      <c r="A73" s="135"/>
      <c r="B73" s="122"/>
      <c r="C73" s="123"/>
      <c r="D73" s="124" t="s">
        <v>76</v>
      </c>
      <c r="E73" s="133" t="s">
        <v>80</v>
      </c>
      <c r="F73" s="133" t="s">
        <v>65</v>
      </c>
      <c r="G73" s="136">
        <v>1</v>
      </c>
      <c r="H73" s="132">
        <v>1.82</v>
      </c>
      <c r="I73" s="125"/>
      <c r="J73" s="126"/>
      <c r="K73" s="127"/>
      <c r="L73" s="127"/>
      <c r="M73" s="127"/>
      <c r="N73" s="128"/>
      <c r="O73" s="129"/>
      <c r="P73" s="152"/>
    </row>
    <row r="74" spans="1:16" s="131" customFormat="1" hidden="1" outlineLevel="1" x14ac:dyDescent="0.25">
      <c r="A74" s="135"/>
      <c r="B74" s="122"/>
      <c r="C74" s="123"/>
      <c r="D74" s="124" t="s">
        <v>77</v>
      </c>
      <c r="E74" s="133" t="s">
        <v>80</v>
      </c>
      <c r="F74" s="133" t="s">
        <v>65</v>
      </c>
      <c r="G74" s="136">
        <v>1</v>
      </c>
      <c r="H74" s="132">
        <v>1.82</v>
      </c>
      <c r="I74" s="125"/>
      <c r="J74" s="126"/>
      <c r="K74" s="127"/>
      <c r="L74" s="127"/>
      <c r="M74" s="127"/>
      <c r="N74" s="128"/>
      <c r="O74" s="129"/>
      <c r="P74" s="152"/>
    </row>
    <row r="75" spans="1:16" s="131" customFormat="1" hidden="1" outlineLevel="1" x14ac:dyDescent="0.25">
      <c r="A75" s="135"/>
      <c r="B75" s="122"/>
      <c r="C75" s="123"/>
      <c r="D75" s="124" t="s">
        <v>78</v>
      </c>
      <c r="E75" s="133" t="s">
        <v>80</v>
      </c>
      <c r="F75" s="133" t="s">
        <v>65</v>
      </c>
      <c r="G75" s="136">
        <v>1</v>
      </c>
      <c r="H75" s="132">
        <v>1.82</v>
      </c>
      <c r="I75" s="125"/>
      <c r="J75" s="126"/>
      <c r="K75" s="127"/>
      <c r="L75" s="127"/>
      <c r="M75" s="127"/>
      <c r="N75" s="128"/>
      <c r="O75" s="129"/>
      <c r="P75" s="152"/>
    </row>
    <row r="76" spans="1:16" s="131" customFormat="1" hidden="1" outlineLevel="1" x14ac:dyDescent="0.25">
      <c r="A76" s="135"/>
      <c r="B76" s="122"/>
      <c r="C76" s="123"/>
      <c r="D76" s="124" t="s">
        <v>79</v>
      </c>
      <c r="E76" s="133" t="s">
        <v>80</v>
      </c>
      <c r="F76" s="133" t="s">
        <v>65</v>
      </c>
      <c r="G76" s="136">
        <v>1</v>
      </c>
      <c r="H76" s="132">
        <v>1.82</v>
      </c>
      <c r="I76" s="125"/>
      <c r="J76" s="126"/>
      <c r="K76" s="127"/>
      <c r="L76" s="127"/>
      <c r="M76" s="127"/>
      <c r="N76" s="128"/>
      <c r="O76" s="129"/>
      <c r="P76" s="152"/>
    </row>
    <row r="77" spans="1:16" s="121" customFormat="1" ht="38.25" collapsed="1" x14ac:dyDescent="0.25">
      <c r="A77" s="109">
        <v>7</v>
      </c>
      <c r="B77" s="110" t="s">
        <v>36</v>
      </c>
      <c r="C77" s="111" t="s">
        <v>67</v>
      </c>
      <c r="D77" s="112" t="s">
        <v>68</v>
      </c>
      <c r="E77" s="113" t="s">
        <v>16</v>
      </c>
      <c r="F77" s="113" t="s">
        <v>65</v>
      </c>
      <c r="G77" s="114">
        <v>1</v>
      </c>
      <c r="H77" s="115">
        <f>SUM(H78:H79)</f>
        <v>6.1</v>
      </c>
      <c r="I77" s="116"/>
      <c r="J77" s="117"/>
      <c r="K77" s="118">
        <f>J77</f>
        <v>0</v>
      </c>
      <c r="L77" s="118"/>
      <c r="M77" s="118">
        <f>H77*J77</f>
        <v>0</v>
      </c>
      <c r="N77" s="119">
        <f>M77</f>
        <v>0</v>
      </c>
      <c r="O77" s="120"/>
      <c r="P77" s="152" t="s">
        <v>72</v>
      </c>
    </row>
    <row r="78" spans="1:16" s="131" customFormat="1" hidden="1" outlineLevel="1" x14ac:dyDescent="0.25">
      <c r="A78" s="135"/>
      <c r="B78" s="122"/>
      <c r="C78" s="123"/>
      <c r="D78" s="124" t="s">
        <v>73</v>
      </c>
      <c r="E78" s="133" t="s">
        <v>66</v>
      </c>
      <c r="F78" s="133" t="s">
        <v>65</v>
      </c>
      <c r="G78" s="136">
        <v>1</v>
      </c>
      <c r="H78" s="132">
        <v>2.95</v>
      </c>
      <c r="I78" s="125"/>
      <c r="J78" s="126"/>
      <c r="K78" s="127"/>
      <c r="L78" s="127"/>
      <c r="M78" s="127"/>
      <c r="N78" s="128"/>
      <c r="O78" s="129"/>
      <c r="P78" s="152"/>
    </row>
    <row r="79" spans="1:16" s="131" customFormat="1" hidden="1" outlineLevel="1" x14ac:dyDescent="0.25">
      <c r="A79" s="135"/>
      <c r="B79" s="122"/>
      <c r="C79" s="123"/>
      <c r="D79" s="124" t="s">
        <v>74</v>
      </c>
      <c r="E79" s="133" t="s">
        <v>66</v>
      </c>
      <c r="F79" s="133" t="s">
        <v>65</v>
      </c>
      <c r="G79" s="136">
        <v>1</v>
      </c>
      <c r="H79" s="132">
        <v>3.15</v>
      </c>
      <c r="I79" s="125"/>
      <c r="J79" s="126"/>
      <c r="K79" s="127"/>
      <c r="L79" s="127"/>
      <c r="M79" s="127"/>
      <c r="N79" s="128"/>
      <c r="O79" s="129"/>
      <c r="P79" s="152"/>
    </row>
    <row r="80" spans="1:16" s="121" customFormat="1" ht="38.25" collapsed="1" x14ac:dyDescent="0.25">
      <c r="A80" s="109">
        <v>8</v>
      </c>
      <c r="B80" s="110" t="s">
        <v>36</v>
      </c>
      <c r="C80" s="111" t="s">
        <v>69</v>
      </c>
      <c r="D80" s="112" t="s">
        <v>70</v>
      </c>
      <c r="E80" s="113" t="s">
        <v>16</v>
      </c>
      <c r="F80" s="113" t="s">
        <v>65</v>
      </c>
      <c r="G80" s="114">
        <v>1</v>
      </c>
      <c r="H80" s="115">
        <f>SUM(H81:H109)</f>
        <v>4989.9799999999996</v>
      </c>
      <c r="I80" s="116"/>
      <c r="J80" s="117"/>
      <c r="K80" s="118">
        <f>J80</f>
        <v>0</v>
      </c>
      <c r="L80" s="118"/>
      <c r="M80" s="118">
        <f>H80*J80</f>
        <v>0</v>
      </c>
      <c r="N80" s="119">
        <f>M80</f>
        <v>0</v>
      </c>
      <c r="O80" s="120"/>
      <c r="P80" s="152" t="s">
        <v>264</v>
      </c>
    </row>
    <row r="81" spans="1:16" s="131" customFormat="1" hidden="1" outlineLevel="1" x14ac:dyDescent="0.25">
      <c r="A81" s="135"/>
      <c r="B81" s="122"/>
      <c r="C81" s="123"/>
      <c r="D81" s="124" t="s">
        <v>49</v>
      </c>
      <c r="E81" s="133" t="s">
        <v>66</v>
      </c>
      <c r="F81" s="133" t="s">
        <v>65</v>
      </c>
      <c r="G81" s="136">
        <v>1</v>
      </c>
      <c r="H81" s="132">
        <v>669.4</v>
      </c>
      <c r="I81" s="125"/>
      <c r="J81" s="126"/>
      <c r="K81" s="127"/>
      <c r="L81" s="127"/>
      <c r="M81" s="127"/>
      <c r="N81" s="128"/>
      <c r="O81" s="129"/>
      <c r="P81" s="152"/>
    </row>
    <row r="82" spans="1:16" s="131" customFormat="1" hidden="1" outlineLevel="1" x14ac:dyDescent="0.25">
      <c r="A82" s="135"/>
      <c r="B82" s="122"/>
      <c r="C82" s="123"/>
      <c r="D82" s="124" t="s">
        <v>50</v>
      </c>
      <c r="E82" s="133" t="s">
        <v>66</v>
      </c>
      <c r="F82" s="133" t="s">
        <v>65</v>
      </c>
      <c r="G82" s="136">
        <v>1</v>
      </c>
      <c r="H82" s="132">
        <v>103.17</v>
      </c>
      <c r="I82" s="125"/>
      <c r="J82" s="126"/>
      <c r="K82" s="127"/>
      <c r="L82" s="127"/>
      <c r="M82" s="127"/>
      <c r="N82" s="128"/>
      <c r="O82" s="129"/>
      <c r="P82" s="152"/>
    </row>
    <row r="83" spans="1:16" s="131" customFormat="1" hidden="1" outlineLevel="1" x14ac:dyDescent="0.25">
      <c r="A83" s="135"/>
      <c r="B83" s="122"/>
      <c r="C83" s="123"/>
      <c r="D83" s="124" t="s">
        <v>51</v>
      </c>
      <c r="E83" s="133" t="s">
        <v>66</v>
      </c>
      <c r="F83" s="133" t="s">
        <v>65</v>
      </c>
      <c r="G83" s="136">
        <v>1</v>
      </c>
      <c r="H83" s="132">
        <v>312.18</v>
      </c>
      <c r="I83" s="125"/>
      <c r="J83" s="126"/>
      <c r="K83" s="127"/>
      <c r="L83" s="127"/>
      <c r="M83" s="127"/>
      <c r="N83" s="128"/>
      <c r="O83" s="129"/>
      <c r="P83" s="152"/>
    </row>
    <row r="84" spans="1:16" s="131" customFormat="1" hidden="1" outlineLevel="1" x14ac:dyDescent="0.25">
      <c r="A84" s="135"/>
      <c r="B84" s="122"/>
      <c r="C84" s="123"/>
      <c r="D84" s="124" t="s">
        <v>52</v>
      </c>
      <c r="E84" s="133" t="s">
        <v>66</v>
      </c>
      <c r="F84" s="133" t="s">
        <v>65</v>
      </c>
      <c r="G84" s="136">
        <v>1</v>
      </c>
      <c r="H84" s="132">
        <v>433.74</v>
      </c>
      <c r="I84" s="125"/>
      <c r="J84" s="126"/>
      <c r="K84" s="127"/>
      <c r="L84" s="127"/>
      <c r="M84" s="127"/>
      <c r="N84" s="128"/>
      <c r="O84" s="129"/>
      <c r="P84" s="152"/>
    </row>
    <row r="85" spans="1:16" s="131" customFormat="1" hidden="1" outlineLevel="1" x14ac:dyDescent="0.25">
      <c r="A85" s="135"/>
      <c r="B85" s="122"/>
      <c r="C85" s="123"/>
      <c r="D85" s="124" t="s">
        <v>53</v>
      </c>
      <c r="E85" s="133" t="s">
        <v>66</v>
      </c>
      <c r="F85" s="133" t="s">
        <v>65</v>
      </c>
      <c r="G85" s="136">
        <v>1</v>
      </c>
      <c r="H85" s="132">
        <v>294.27</v>
      </c>
      <c r="I85" s="125"/>
      <c r="J85" s="126"/>
      <c r="K85" s="127"/>
      <c r="L85" s="127"/>
      <c r="M85" s="127"/>
      <c r="N85" s="128"/>
      <c r="O85" s="129"/>
      <c r="P85" s="152"/>
    </row>
    <row r="86" spans="1:16" s="131" customFormat="1" hidden="1" outlineLevel="1" x14ac:dyDescent="0.25">
      <c r="A86" s="135"/>
      <c r="B86" s="122"/>
      <c r="C86" s="123"/>
      <c r="D86" s="124" t="s">
        <v>54</v>
      </c>
      <c r="E86" s="133" t="s">
        <v>66</v>
      </c>
      <c r="F86" s="133" t="s">
        <v>65</v>
      </c>
      <c r="G86" s="136">
        <v>1</v>
      </c>
      <c r="H86" s="132">
        <v>63.59</v>
      </c>
      <c r="I86" s="125"/>
      <c r="J86" s="126"/>
      <c r="K86" s="127"/>
      <c r="L86" s="127"/>
      <c r="M86" s="127"/>
      <c r="N86" s="128"/>
      <c r="O86" s="129"/>
      <c r="P86" s="152"/>
    </row>
    <row r="87" spans="1:16" s="131" customFormat="1" hidden="1" outlineLevel="1" x14ac:dyDescent="0.25">
      <c r="A87" s="135"/>
      <c r="B87" s="122"/>
      <c r="C87" s="123"/>
      <c r="D87" s="124" t="s">
        <v>55</v>
      </c>
      <c r="E87" s="133" t="s">
        <v>66</v>
      </c>
      <c r="F87" s="133" t="s">
        <v>65</v>
      </c>
      <c r="G87" s="136">
        <v>1</v>
      </c>
      <c r="H87" s="132">
        <v>783.15</v>
      </c>
      <c r="I87" s="125"/>
      <c r="J87" s="126"/>
      <c r="K87" s="127"/>
      <c r="L87" s="127"/>
      <c r="M87" s="127"/>
      <c r="N87" s="128"/>
      <c r="O87" s="129"/>
      <c r="P87" s="152"/>
    </row>
    <row r="88" spans="1:16" s="131" customFormat="1" hidden="1" outlineLevel="1" x14ac:dyDescent="0.25">
      <c r="A88" s="135"/>
      <c r="B88" s="122"/>
      <c r="C88" s="123"/>
      <c r="D88" s="124" t="s">
        <v>56</v>
      </c>
      <c r="E88" s="133" t="s">
        <v>66</v>
      </c>
      <c r="F88" s="133" t="s">
        <v>65</v>
      </c>
      <c r="G88" s="136">
        <v>1</v>
      </c>
      <c r="H88" s="132">
        <v>76.489999999999995</v>
      </c>
      <c r="I88" s="125"/>
      <c r="J88" s="126"/>
      <c r="K88" s="127"/>
      <c r="L88" s="127"/>
      <c r="M88" s="127"/>
      <c r="N88" s="128"/>
      <c r="O88" s="129"/>
      <c r="P88" s="152"/>
    </row>
    <row r="89" spans="1:16" s="131" customFormat="1" hidden="1" outlineLevel="1" x14ac:dyDescent="0.25">
      <c r="A89" s="135"/>
      <c r="B89" s="122"/>
      <c r="C89" s="123"/>
      <c r="D89" s="124" t="s">
        <v>57</v>
      </c>
      <c r="E89" s="133" t="s">
        <v>66</v>
      </c>
      <c r="F89" s="133" t="s">
        <v>65</v>
      </c>
      <c r="G89" s="136">
        <v>1</v>
      </c>
      <c r="H89" s="132">
        <v>122.39</v>
      </c>
      <c r="I89" s="125"/>
      <c r="J89" s="126"/>
      <c r="K89" s="127"/>
      <c r="L89" s="127"/>
      <c r="M89" s="127"/>
      <c r="N89" s="128"/>
      <c r="O89" s="129"/>
      <c r="P89" s="152"/>
    </row>
    <row r="90" spans="1:16" s="131" customFormat="1" hidden="1" outlineLevel="1" x14ac:dyDescent="0.25">
      <c r="A90" s="135"/>
      <c r="B90" s="122"/>
      <c r="C90" s="123"/>
      <c r="D90" s="124" t="s">
        <v>58</v>
      </c>
      <c r="E90" s="133" t="s">
        <v>66</v>
      </c>
      <c r="F90" s="133" t="s">
        <v>65</v>
      </c>
      <c r="G90" s="136">
        <v>1</v>
      </c>
      <c r="H90" s="132">
        <v>152.04</v>
      </c>
      <c r="I90" s="125"/>
      <c r="J90" s="126"/>
      <c r="K90" s="127"/>
      <c r="L90" s="127"/>
      <c r="M90" s="127"/>
      <c r="N90" s="128"/>
      <c r="O90" s="129"/>
      <c r="P90" s="152"/>
    </row>
    <row r="91" spans="1:16" s="131" customFormat="1" hidden="1" outlineLevel="1" x14ac:dyDescent="0.25">
      <c r="A91" s="135"/>
      <c r="B91" s="122"/>
      <c r="C91" s="123"/>
      <c r="D91" s="124" t="s">
        <v>59</v>
      </c>
      <c r="E91" s="133" t="s">
        <v>66</v>
      </c>
      <c r="F91" s="133" t="s">
        <v>65</v>
      </c>
      <c r="G91" s="136">
        <v>1</v>
      </c>
      <c r="H91" s="132">
        <v>386.11</v>
      </c>
      <c r="I91" s="125"/>
      <c r="J91" s="126"/>
      <c r="K91" s="127"/>
      <c r="L91" s="127"/>
      <c r="M91" s="127"/>
      <c r="N91" s="128"/>
      <c r="O91" s="129"/>
      <c r="P91" s="152"/>
    </row>
    <row r="92" spans="1:16" s="131" customFormat="1" hidden="1" outlineLevel="1" x14ac:dyDescent="0.25">
      <c r="A92" s="135"/>
      <c r="B92" s="122"/>
      <c r="C92" s="123"/>
      <c r="D92" s="124" t="s">
        <v>60</v>
      </c>
      <c r="E92" s="133" t="s">
        <v>66</v>
      </c>
      <c r="F92" s="133" t="s">
        <v>65</v>
      </c>
      <c r="G92" s="136">
        <v>1</v>
      </c>
      <c r="H92" s="132">
        <v>232.87</v>
      </c>
      <c r="I92" s="125"/>
      <c r="J92" s="126"/>
      <c r="K92" s="127"/>
      <c r="L92" s="127"/>
      <c r="M92" s="127"/>
      <c r="N92" s="128"/>
      <c r="O92" s="129"/>
      <c r="P92" s="152"/>
    </row>
    <row r="93" spans="1:16" s="131" customFormat="1" hidden="1" outlineLevel="1" x14ac:dyDescent="0.25">
      <c r="A93" s="135"/>
      <c r="B93" s="122"/>
      <c r="C93" s="123"/>
      <c r="D93" s="124" t="s">
        <v>61</v>
      </c>
      <c r="E93" s="133" t="s">
        <v>66</v>
      </c>
      <c r="F93" s="133" t="s">
        <v>65</v>
      </c>
      <c r="G93" s="136">
        <v>1</v>
      </c>
      <c r="H93" s="132">
        <v>143.87</v>
      </c>
      <c r="I93" s="125"/>
      <c r="J93" s="126"/>
      <c r="K93" s="127"/>
      <c r="L93" s="127"/>
      <c r="M93" s="127"/>
      <c r="N93" s="128"/>
      <c r="O93" s="129"/>
      <c r="P93" s="152"/>
    </row>
    <row r="94" spans="1:16" s="131" customFormat="1" hidden="1" outlineLevel="1" x14ac:dyDescent="0.25">
      <c r="A94" s="135"/>
      <c r="B94" s="122"/>
      <c r="C94" s="123"/>
      <c r="D94" s="124" t="s">
        <v>62</v>
      </c>
      <c r="E94" s="133" t="s">
        <v>66</v>
      </c>
      <c r="F94" s="133" t="s">
        <v>65</v>
      </c>
      <c r="G94" s="136">
        <v>1</v>
      </c>
      <c r="H94" s="132">
        <v>76.52</v>
      </c>
      <c r="I94" s="125"/>
      <c r="J94" s="126"/>
      <c r="K94" s="127"/>
      <c r="L94" s="127"/>
      <c r="M94" s="127"/>
      <c r="N94" s="128"/>
      <c r="O94" s="129"/>
      <c r="P94" s="152"/>
    </row>
    <row r="95" spans="1:16" s="131" customFormat="1" hidden="1" outlineLevel="1" x14ac:dyDescent="0.25">
      <c r="A95" s="135"/>
      <c r="B95" s="122"/>
      <c r="C95" s="123"/>
      <c r="D95" s="124" t="s">
        <v>63</v>
      </c>
      <c r="E95" s="133" t="s">
        <v>66</v>
      </c>
      <c r="F95" s="133" t="s">
        <v>65</v>
      </c>
      <c r="G95" s="136">
        <v>1</v>
      </c>
      <c r="H95" s="132">
        <v>271.29000000000002</v>
      </c>
      <c r="I95" s="125"/>
      <c r="J95" s="126"/>
      <c r="K95" s="127"/>
      <c r="L95" s="127"/>
      <c r="M95" s="127"/>
      <c r="N95" s="128"/>
      <c r="O95" s="129"/>
      <c r="P95" s="152"/>
    </row>
    <row r="96" spans="1:16" s="131" customFormat="1" hidden="1" outlineLevel="1" x14ac:dyDescent="0.25">
      <c r="A96" s="135"/>
      <c r="B96" s="122"/>
      <c r="C96" s="123"/>
      <c r="D96" s="124" t="s">
        <v>64</v>
      </c>
      <c r="E96" s="133" t="s">
        <v>66</v>
      </c>
      <c r="F96" s="133" t="s">
        <v>65</v>
      </c>
      <c r="G96" s="136">
        <v>1</v>
      </c>
      <c r="H96" s="132">
        <v>241.91</v>
      </c>
      <c r="I96" s="125"/>
      <c r="J96" s="126"/>
      <c r="K96" s="127"/>
      <c r="L96" s="127"/>
      <c r="M96" s="127"/>
      <c r="N96" s="128"/>
      <c r="O96" s="129"/>
      <c r="P96" s="152"/>
    </row>
    <row r="97" spans="1:16" s="131" customFormat="1" hidden="1" outlineLevel="1" x14ac:dyDescent="0.25">
      <c r="A97" s="135"/>
      <c r="B97" s="122"/>
      <c r="C97" s="123"/>
      <c r="D97" s="124">
        <v>1</v>
      </c>
      <c r="E97" s="133" t="s">
        <v>80</v>
      </c>
      <c r="F97" s="133" t="s">
        <v>65</v>
      </c>
      <c r="G97" s="136">
        <v>1</v>
      </c>
      <c r="H97" s="132">
        <v>51.77</v>
      </c>
      <c r="I97" s="125"/>
      <c r="J97" s="126"/>
      <c r="K97" s="127"/>
      <c r="L97" s="127"/>
      <c r="M97" s="127"/>
      <c r="N97" s="128"/>
      <c r="O97" s="129"/>
      <c r="P97" s="152"/>
    </row>
    <row r="98" spans="1:16" s="131" customFormat="1" hidden="1" outlineLevel="1" x14ac:dyDescent="0.25">
      <c r="A98" s="135"/>
      <c r="B98" s="122"/>
      <c r="C98" s="123"/>
      <c r="D98" s="124">
        <v>2</v>
      </c>
      <c r="E98" s="133" t="s">
        <v>80</v>
      </c>
      <c r="F98" s="133" t="s">
        <v>65</v>
      </c>
      <c r="G98" s="136">
        <v>1</v>
      </c>
      <c r="H98" s="132">
        <v>50.45</v>
      </c>
      <c r="I98" s="125"/>
      <c r="J98" s="126"/>
      <c r="K98" s="127"/>
      <c r="L98" s="127"/>
      <c r="M98" s="127"/>
      <c r="N98" s="128"/>
      <c r="O98" s="129"/>
      <c r="P98" s="152"/>
    </row>
    <row r="99" spans="1:16" s="131" customFormat="1" hidden="1" outlineLevel="1" x14ac:dyDescent="0.25">
      <c r="A99" s="135"/>
      <c r="B99" s="122"/>
      <c r="C99" s="123"/>
      <c r="D99" s="124">
        <v>3</v>
      </c>
      <c r="E99" s="133" t="s">
        <v>80</v>
      </c>
      <c r="F99" s="133" t="s">
        <v>65</v>
      </c>
      <c r="G99" s="136">
        <v>1</v>
      </c>
      <c r="H99" s="132">
        <v>50.45</v>
      </c>
      <c r="I99" s="125"/>
      <c r="J99" s="126"/>
      <c r="K99" s="127"/>
      <c r="L99" s="127"/>
      <c r="M99" s="127"/>
      <c r="N99" s="128"/>
      <c r="O99" s="129"/>
      <c r="P99" s="152"/>
    </row>
    <row r="100" spans="1:16" s="131" customFormat="1" hidden="1" outlineLevel="1" x14ac:dyDescent="0.25">
      <c r="A100" s="135"/>
      <c r="B100" s="122"/>
      <c r="C100" s="123"/>
      <c r="D100" s="124">
        <v>4</v>
      </c>
      <c r="E100" s="133" t="s">
        <v>80</v>
      </c>
      <c r="F100" s="133" t="s">
        <v>65</v>
      </c>
      <c r="G100" s="136">
        <v>1</v>
      </c>
      <c r="H100" s="132">
        <v>71.650000000000006</v>
      </c>
      <c r="I100" s="125"/>
      <c r="J100" s="126"/>
      <c r="K100" s="127"/>
      <c r="L100" s="127"/>
      <c r="M100" s="127"/>
      <c r="N100" s="128"/>
      <c r="O100" s="129"/>
      <c r="P100" s="152"/>
    </row>
    <row r="101" spans="1:16" s="131" customFormat="1" hidden="1" outlineLevel="1" x14ac:dyDescent="0.25">
      <c r="A101" s="135"/>
      <c r="B101" s="122"/>
      <c r="C101" s="123"/>
      <c r="D101" s="124">
        <v>5</v>
      </c>
      <c r="E101" s="133" t="s">
        <v>80</v>
      </c>
      <c r="F101" s="133" t="s">
        <v>65</v>
      </c>
      <c r="G101" s="136">
        <v>1</v>
      </c>
      <c r="H101" s="132">
        <v>47.22</v>
      </c>
      <c r="I101" s="125"/>
      <c r="J101" s="126"/>
      <c r="K101" s="127"/>
      <c r="L101" s="127"/>
      <c r="M101" s="127"/>
      <c r="N101" s="128"/>
      <c r="O101" s="129"/>
      <c r="P101" s="152"/>
    </row>
    <row r="102" spans="1:16" s="131" customFormat="1" hidden="1" outlineLevel="1" x14ac:dyDescent="0.25">
      <c r="A102" s="135"/>
      <c r="B102" s="122"/>
      <c r="C102" s="123"/>
      <c r="D102" s="124">
        <v>6</v>
      </c>
      <c r="E102" s="133" t="s">
        <v>80</v>
      </c>
      <c r="F102" s="133" t="s">
        <v>65</v>
      </c>
      <c r="G102" s="136">
        <v>1</v>
      </c>
      <c r="H102" s="132">
        <v>53.38</v>
      </c>
      <c r="I102" s="125"/>
      <c r="J102" s="126"/>
      <c r="K102" s="127"/>
      <c r="L102" s="127"/>
      <c r="M102" s="127"/>
      <c r="N102" s="128"/>
      <c r="O102" s="129"/>
      <c r="P102" s="152"/>
    </row>
    <row r="103" spans="1:16" s="131" customFormat="1" hidden="1" outlineLevel="1" x14ac:dyDescent="0.25">
      <c r="A103" s="135"/>
      <c r="B103" s="122"/>
      <c r="C103" s="123"/>
      <c r="D103" s="124">
        <v>7</v>
      </c>
      <c r="E103" s="133" t="s">
        <v>80</v>
      </c>
      <c r="F103" s="133" t="s">
        <v>65</v>
      </c>
      <c r="G103" s="136">
        <v>1</v>
      </c>
      <c r="H103" s="132">
        <v>54.17</v>
      </c>
      <c r="I103" s="125"/>
      <c r="J103" s="126"/>
      <c r="K103" s="127"/>
      <c r="L103" s="127"/>
      <c r="M103" s="127"/>
      <c r="N103" s="128"/>
      <c r="O103" s="129"/>
      <c r="P103" s="152"/>
    </row>
    <row r="104" spans="1:16" s="131" customFormat="1" hidden="1" outlineLevel="1" x14ac:dyDescent="0.25">
      <c r="A104" s="135"/>
      <c r="B104" s="122"/>
      <c r="C104" s="123"/>
      <c r="D104" s="124">
        <v>8</v>
      </c>
      <c r="E104" s="133" t="s">
        <v>80</v>
      </c>
      <c r="F104" s="133" t="s">
        <v>65</v>
      </c>
      <c r="G104" s="136">
        <v>1</v>
      </c>
      <c r="H104" s="132">
        <v>55.8</v>
      </c>
      <c r="I104" s="125"/>
      <c r="J104" s="126"/>
      <c r="K104" s="127"/>
      <c r="L104" s="127"/>
      <c r="M104" s="127"/>
      <c r="N104" s="128"/>
      <c r="O104" s="129"/>
      <c r="P104" s="152"/>
    </row>
    <row r="105" spans="1:16" s="131" customFormat="1" hidden="1" outlineLevel="1" x14ac:dyDescent="0.25">
      <c r="A105" s="135"/>
      <c r="B105" s="122"/>
      <c r="C105" s="123"/>
      <c r="D105" s="124" t="s">
        <v>75</v>
      </c>
      <c r="E105" s="133" t="s">
        <v>80</v>
      </c>
      <c r="F105" s="133" t="s">
        <v>65</v>
      </c>
      <c r="G105" s="136">
        <v>1</v>
      </c>
      <c r="H105" s="132">
        <v>31.79</v>
      </c>
      <c r="I105" s="125"/>
      <c r="J105" s="126"/>
      <c r="K105" s="127"/>
      <c r="L105" s="127"/>
      <c r="M105" s="127"/>
      <c r="N105" s="128"/>
      <c r="O105" s="129"/>
      <c r="P105" s="152"/>
    </row>
    <row r="106" spans="1:16" s="131" customFormat="1" hidden="1" outlineLevel="1" x14ac:dyDescent="0.25">
      <c r="A106" s="135"/>
      <c r="B106" s="122"/>
      <c r="C106" s="123"/>
      <c r="D106" s="124" t="s">
        <v>76</v>
      </c>
      <c r="E106" s="133" t="s">
        <v>80</v>
      </c>
      <c r="F106" s="133" t="s">
        <v>65</v>
      </c>
      <c r="G106" s="136">
        <v>1</v>
      </c>
      <c r="H106" s="132">
        <v>31.79</v>
      </c>
      <c r="I106" s="125"/>
      <c r="J106" s="126"/>
      <c r="K106" s="127"/>
      <c r="L106" s="127"/>
      <c r="M106" s="127"/>
      <c r="N106" s="128"/>
      <c r="O106" s="129"/>
      <c r="P106" s="152"/>
    </row>
    <row r="107" spans="1:16" s="131" customFormat="1" hidden="1" outlineLevel="1" x14ac:dyDescent="0.25">
      <c r="A107" s="135"/>
      <c r="B107" s="122"/>
      <c r="C107" s="123"/>
      <c r="D107" s="124" t="s">
        <v>77</v>
      </c>
      <c r="E107" s="133" t="s">
        <v>80</v>
      </c>
      <c r="F107" s="133" t="s">
        <v>65</v>
      </c>
      <c r="G107" s="136">
        <v>1</v>
      </c>
      <c r="H107" s="132">
        <v>44.58</v>
      </c>
      <c r="I107" s="125"/>
      <c r="J107" s="126"/>
      <c r="K107" s="127"/>
      <c r="L107" s="127"/>
      <c r="M107" s="127"/>
      <c r="N107" s="128"/>
      <c r="O107" s="129"/>
      <c r="P107" s="152"/>
    </row>
    <row r="108" spans="1:16" s="131" customFormat="1" hidden="1" outlineLevel="1" x14ac:dyDescent="0.25">
      <c r="A108" s="135"/>
      <c r="B108" s="122"/>
      <c r="C108" s="123"/>
      <c r="D108" s="124" t="s">
        <v>78</v>
      </c>
      <c r="E108" s="133" t="s">
        <v>80</v>
      </c>
      <c r="F108" s="133" t="s">
        <v>65</v>
      </c>
      <c r="G108" s="136">
        <v>1</v>
      </c>
      <c r="H108" s="132">
        <v>49.7</v>
      </c>
      <c r="I108" s="125"/>
      <c r="J108" s="126"/>
      <c r="K108" s="127"/>
      <c r="L108" s="127"/>
      <c r="M108" s="127"/>
      <c r="N108" s="128"/>
      <c r="O108" s="129"/>
      <c r="P108" s="152"/>
    </row>
    <row r="109" spans="1:16" s="131" customFormat="1" hidden="1" outlineLevel="1" x14ac:dyDescent="0.25">
      <c r="A109" s="135"/>
      <c r="B109" s="122"/>
      <c r="C109" s="123"/>
      <c r="D109" s="124" t="s">
        <v>79</v>
      </c>
      <c r="E109" s="133" t="s">
        <v>80</v>
      </c>
      <c r="F109" s="133" t="s">
        <v>65</v>
      </c>
      <c r="G109" s="136">
        <v>1</v>
      </c>
      <c r="H109" s="132">
        <v>34.24</v>
      </c>
      <c r="I109" s="125"/>
      <c r="J109" s="126"/>
      <c r="K109" s="127"/>
      <c r="L109" s="127"/>
      <c r="M109" s="127"/>
      <c r="N109" s="128"/>
      <c r="O109" s="129"/>
      <c r="P109" s="152"/>
    </row>
    <row r="110" spans="1:16" s="149" customFormat="1" ht="25.5" x14ac:dyDescent="0.25">
      <c r="A110" s="134">
        <v>9</v>
      </c>
      <c r="B110" s="137" t="s">
        <v>37</v>
      </c>
      <c r="C110" s="138"/>
      <c r="D110" s="139" t="s">
        <v>71</v>
      </c>
      <c r="E110" s="140" t="s">
        <v>17</v>
      </c>
      <c r="F110" s="140" t="s">
        <v>65</v>
      </c>
      <c r="G110" s="141">
        <v>1.1000000000000001</v>
      </c>
      <c r="H110" s="142">
        <f>H80*G110</f>
        <v>5488.9780000000001</v>
      </c>
      <c r="I110" s="143"/>
      <c r="J110" s="144"/>
      <c r="K110" s="145">
        <f>I110</f>
        <v>0</v>
      </c>
      <c r="L110" s="145">
        <f t="shared" ref="L110" si="1">H110*I110</f>
        <v>0</v>
      </c>
      <c r="M110" s="145"/>
      <c r="N110" s="146">
        <f>L110</f>
        <v>0</v>
      </c>
      <c r="O110" s="147"/>
      <c r="P110" s="148"/>
    </row>
    <row r="111" spans="1:16" s="121" customFormat="1" ht="38.25" collapsed="1" x14ac:dyDescent="0.25">
      <c r="A111" s="109">
        <v>10</v>
      </c>
      <c r="B111" s="110" t="s">
        <v>36</v>
      </c>
      <c r="C111" s="111" t="s">
        <v>69</v>
      </c>
      <c r="D111" s="112" t="s">
        <v>70</v>
      </c>
      <c r="E111" s="113" t="s">
        <v>16</v>
      </c>
      <c r="F111" s="113" t="s">
        <v>65</v>
      </c>
      <c r="G111" s="114">
        <v>1</v>
      </c>
      <c r="H111" s="115">
        <f>SUM(H112:H113)</f>
        <v>226.03</v>
      </c>
      <c r="I111" s="116"/>
      <c r="J111" s="117"/>
      <c r="K111" s="118">
        <f>J111</f>
        <v>0</v>
      </c>
      <c r="L111" s="118"/>
      <c r="M111" s="118">
        <f>H111*J111</f>
        <v>0</v>
      </c>
      <c r="N111" s="119">
        <f>M111</f>
        <v>0</v>
      </c>
      <c r="O111" s="120"/>
      <c r="P111" s="152" t="s">
        <v>72</v>
      </c>
    </row>
    <row r="112" spans="1:16" s="131" customFormat="1" hidden="1" outlineLevel="1" x14ac:dyDescent="0.25">
      <c r="A112" s="135"/>
      <c r="B112" s="122"/>
      <c r="C112" s="123"/>
      <c r="D112" s="124" t="s">
        <v>73</v>
      </c>
      <c r="E112" s="133" t="s">
        <v>66</v>
      </c>
      <c r="F112" s="133" t="s">
        <v>65</v>
      </c>
      <c r="G112" s="136">
        <v>1</v>
      </c>
      <c r="H112" s="132">
        <v>106.98</v>
      </c>
      <c r="I112" s="125"/>
      <c r="J112" s="126"/>
      <c r="K112" s="127"/>
      <c r="L112" s="127"/>
      <c r="M112" s="127"/>
      <c r="N112" s="128"/>
      <c r="O112" s="129"/>
      <c r="P112" s="152"/>
    </row>
    <row r="113" spans="1:16" s="131" customFormat="1" hidden="1" outlineLevel="1" x14ac:dyDescent="0.25">
      <c r="A113" s="135"/>
      <c r="B113" s="122"/>
      <c r="C113" s="123"/>
      <c r="D113" s="124" t="s">
        <v>74</v>
      </c>
      <c r="E113" s="133" t="s">
        <v>66</v>
      </c>
      <c r="F113" s="133" t="s">
        <v>65</v>
      </c>
      <c r="G113" s="136">
        <v>1</v>
      </c>
      <c r="H113" s="132">
        <v>119.05</v>
      </c>
      <c r="I113" s="125"/>
      <c r="J113" s="126"/>
      <c r="K113" s="127"/>
      <c r="L113" s="127"/>
      <c r="M113" s="127"/>
      <c r="N113" s="128"/>
      <c r="O113" s="129"/>
      <c r="P113" s="152"/>
    </row>
    <row r="114" spans="1:16" s="149" customFormat="1" ht="25.5" x14ac:dyDescent="0.25">
      <c r="A114" s="134">
        <v>11</v>
      </c>
      <c r="B114" s="137" t="s">
        <v>37</v>
      </c>
      <c r="C114" s="138"/>
      <c r="D114" s="139" t="s">
        <v>71</v>
      </c>
      <c r="E114" s="140" t="s">
        <v>17</v>
      </c>
      <c r="F114" s="140" t="s">
        <v>65</v>
      </c>
      <c r="G114" s="141">
        <v>1.1000000000000001</v>
      </c>
      <c r="H114" s="142">
        <f>H111*G114</f>
        <v>248.63300000000001</v>
      </c>
      <c r="I114" s="143"/>
      <c r="J114" s="144"/>
      <c r="K114" s="145">
        <f>I114</f>
        <v>0</v>
      </c>
      <c r="L114" s="145">
        <f t="shared" ref="L114" si="2">H114*I114</f>
        <v>0</v>
      </c>
      <c r="M114" s="145"/>
      <c r="N114" s="146">
        <f>L114</f>
        <v>0</v>
      </c>
      <c r="O114" s="147"/>
      <c r="P114" s="148"/>
    </row>
    <row r="115" spans="1:16" s="34" customFormat="1" x14ac:dyDescent="0.25">
      <c r="A115" s="99">
        <v>12</v>
      </c>
      <c r="B115" s="100"/>
      <c r="C115" s="85" t="s">
        <v>86</v>
      </c>
      <c r="D115" s="86" t="s">
        <v>85</v>
      </c>
      <c r="E115" s="101"/>
      <c r="F115" s="101"/>
      <c r="G115" s="102"/>
      <c r="H115" s="103"/>
      <c r="I115" s="104"/>
      <c r="J115" s="105"/>
      <c r="K115" s="106"/>
      <c r="L115" s="107"/>
      <c r="M115" s="107"/>
      <c r="N115" s="108"/>
      <c r="O115" s="97"/>
      <c r="P115" s="151"/>
    </row>
    <row r="116" spans="1:16" s="121" customFormat="1" collapsed="1" x14ac:dyDescent="0.25">
      <c r="A116" s="109">
        <f>ROW()-103</f>
        <v>13</v>
      </c>
      <c r="B116" s="110" t="s">
        <v>36</v>
      </c>
      <c r="C116" s="111" t="s">
        <v>82</v>
      </c>
      <c r="D116" s="112" t="s">
        <v>81</v>
      </c>
      <c r="E116" s="113" t="s">
        <v>16</v>
      </c>
      <c r="F116" s="113" t="s">
        <v>65</v>
      </c>
      <c r="G116" s="114">
        <v>1</v>
      </c>
      <c r="H116" s="115">
        <v>137.63999999999999</v>
      </c>
      <c r="I116" s="116"/>
      <c r="J116" s="117"/>
      <c r="K116" s="118">
        <f>J116</f>
        <v>0</v>
      </c>
      <c r="L116" s="118"/>
      <c r="M116" s="118">
        <f>H116*J116</f>
        <v>0</v>
      </c>
      <c r="N116" s="119">
        <f>M116</f>
        <v>0</v>
      </c>
      <c r="O116" s="120"/>
      <c r="P116" s="152" t="s">
        <v>168</v>
      </c>
    </row>
    <row r="117" spans="1:16" s="149" customFormat="1" ht="25.5" x14ac:dyDescent="0.25">
      <c r="A117" s="134">
        <f t="shared" ref="A117:A179" si="3">ROW()-103</f>
        <v>14</v>
      </c>
      <c r="B117" s="137" t="s">
        <v>37</v>
      </c>
      <c r="C117" s="138"/>
      <c r="D117" s="139" t="s">
        <v>71</v>
      </c>
      <c r="E117" s="140" t="s">
        <v>17</v>
      </c>
      <c r="F117" s="140" t="s">
        <v>65</v>
      </c>
      <c r="G117" s="141">
        <v>1.1000000000000001</v>
      </c>
      <c r="H117" s="142">
        <f>H116*G117</f>
        <v>151.404</v>
      </c>
      <c r="I117" s="143"/>
      <c r="J117" s="144"/>
      <c r="K117" s="145">
        <f>I117</f>
        <v>0</v>
      </c>
      <c r="L117" s="145">
        <f t="shared" ref="L117" si="4">H117*I117</f>
        <v>0</v>
      </c>
      <c r="M117" s="145"/>
      <c r="N117" s="146">
        <f>L117</f>
        <v>0</v>
      </c>
      <c r="O117" s="147"/>
      <c r="P117" s="148"/>
    </row>
    <row r="118" spans="1:16" s="121" customFormat="1" ht="38.25" collapsed="1" x14ac:dyDescent="0.25">
      <c r="A118" s="109">
        <f>ROW()-103</f>
        <v>15</v>
      </c>
      <c r="B118" s="110" t="s">
        <v>36</v>
      </c>
      <c r="C118" s="111" t="s">
        <v>86</v>
      </c>
      <c r="D118" s="112" t="s">
        <v>85</v>
      </c>
      <c r="E118" s="113" t="s">
        <v>16</v>
      </c>
      <c r="F118" s="113" t="s">
        <v>87</v>
      </c>
      <c r="G118" s="114">
        <v>1</v>
      </c>
      <c r="H118" s="115">
        <f>810</f>
        <v>810</v>
      </c>
      <c r="I118" s="116"/>
      <c r="J118" s="117"/>
      <c r="K118" s="118">
        <f>J118</f>
        <v>0</v>
      </c>
      <c r="L118" s="118"/>
      <c r="M118" s="118">
        <f>H118*J118</f>
        <v>0</v>
      </c>
      <c r="N118" s="119">
        <f>M118</f>
        <v>0</v>
      </c>
      <c r="O118" s="120"/>
      <c r="P118" s="152" t="s">
        <v>260</v>
      </c>
    </row>
    <row r="119" spans="1:16" s="149" customFormat="1" ht="25.5" x14ac:dyDescent="0.25">
      <c r="A119" s="134">
        <f t="shared" si="3"/>
        <v>16</v>
      </c>
      <c r="B119" s="137" t="s">
        <v>37</v>
      </c>
      <c r="C119" s="138"/>
      <c r="D119" s="139" t="s">
        <v>88</v>
      </c>
      <c r="E119" s="140" t="s">
        <v>17</v>
      </c>
      <c r="F119" s="140" t="s">
        <v>87</v>
      </c>
      <c r="G119" s="141">
        <v>1.03</v>
      </c>
      <c r="H119" s="142">
        <f>810*G119</f>
        <v>834.30000000000007</v>
      </c>
      <c r="I119" s="143"/>
      <c r="J119" s="144"/>
      <c r="K119" s="145">
        <f t="shared" ref="K119:K123" si="5">I119</f>
        <v>0</v>
      </c>
      <c r="L119" s="145">
        <f t="shared" ref="L119:L123" si="6">H119*I119</f>
        <v>0</v>
      </c>
      <c r="M119" s="145"/>
      <c r="N119" s="146">
        <f t="shared" ref="N119:N123" si="7">L119</f>
        <v>0</v>
      </c>
      <c r="O119" s="147"/>
      <c r="P119" s="165"/>
    </row>
    <row r="120" spans="1:16" s="149" customFormat="1" ht="25.5" x14ac:dyDescent="0.25">
      <c r="A120" s="134">
        <f t="shared" si="3"/>
        <v>17</v>
      </c>
      <c r="B120" s="137" t="s">
        <v>37</v>
      </c>
      <c r="C120" s="138"/>
      <c r="D120" s="139" t="s">
        <v>92</v>
      </c>
      <c r="E120" s="140" t="s">
        <v>17</v>
      </c>
      <c r="F120" s="140" t="s">
        <v>18</v>
      </c>
      <c r="G120" s="141">
        <v>1</v>
      </c>
      <c r="H120" s="142">
        <v>1</v>
      </c>
      <c r="I120" s="143"/>
      <c r="J120" s="144"/>
      <c r="K120" s="145">
        <f t="shared" si="5"/>
        <v>0</v>
      </c>
      <c r="L120" s="145">
        <f t="shared" si="6"/>
        <v>0</v>
      </c>
      <c r="M120" s="145"/>
      <c r="N120" s="146">
        <f t="shared" si="7"/>
        <v>0</v>
      </c>
      <c r="O120" s="147"/>
      <c r="P120" s="148"/>
    </row>
    <row r="121" spans="1:16" s="149" customFormat="1" ht="25.5" x14ac:dyDescent="0.25">
      <c r="A121" s="134">
        <f t="shared" si="3"/>
        <v>18</v>
      </c>
      <c r="B121" s="137" t="s">
        <v>37</v>
      </c>
      <c r="C121" s="138"/>
      <c r="D121" s="139" t="s">
        <v>125</v>
      </c>
      <c r="E121" s="140" t="s">
        <v>17</v>
      </c>
      <c r="F121" s="140" t="s">
        <v>18</v>
      </c>
      <c r="G121" s="141">
        <v>1</v>
      </c>
      <c r="H121" s="142">
        <v>8</v>
      </c>
      <c r="I121" s="143"/>
      <c r="J121" s="144"/>
      <c r="K121" s="145">
        <v>0</v>
      </c>
      <c r="L121" s="145">
        <v>0</v>
      </c>
      <c r="M121" s="145"/>
      <c r="N121" s="146">
        <v>0</v>
      </c>
      <c r="O121" s="147"/>
      <c r="P121" s="148"/>
    </row>
    <row r="122" spans="1:16" s="149" customFormat="1" ht="25.5" x14ac:dyDescent="0.25">
      <c r="A122" s="134">
        <f t="shared" si="3"/>
        <v>19</v>
      </c>
      <c r="B122" s="137" t="s">
        <v>37</v>
      </c>
      <c r="C122" s="138"/>
      <c r="D122" s="139" t="s">
        <v>126</v>
      </c>
      <c r="E122" s="140" t="s">
        <v>17</v>
      </c>
      <c r="F122" s="140" t="s">
        <v>18</v>
      </c>
      <c r="G122" s="141">
        <v>1</v>
      </c>
      <c r="H122" s="142">
        <v>5</v>
      </c>
      <c r="I122" s="143"/>
      <c r="J122" s="144"/>
      <c r="K122" s="145">
        <v>0</v>
      </c>
      <c r="L122" s="145">
        <v>0</v>
      </c>
      <c r="M122" s="145"/>
      <c r="N122" s="146">
        <v>0</v>
      </c>
      <c r="O122" s="147"/>
      <c r="P122" s="148"/>
    </row>
    <row r="123" spans="1:16" s="149" customFormat="1" ht="25.5" x14ac:dyDescent="0.25">
      <c r="A123" s="134">
        <f t="shared" si="3"/>
        <v>20</v>
      </c>
      <c r="B123" s="137" t="s">
        <v>37</v>
      </c>
      <c r="C123" s="138"/>
      <c r="D123" s="139" t="s">
        <v>96</v>
      </c>
      <c r="E123" s="140" t="s">
        <v>17</v>
      </c>
      <c r="F123" s="140" t="s">
        <v>87</v>
      </c>
      <c r="G123" s="141">
        <v>1</v>
      </c>
      <c r="H123" s="142">
        <v>4</v>
      </c>
      <c r="I123" s="143"/>
      <c r="J123" s="144"/>
      <c r="K123" s="145">
        <f t="shared" si="5"/>
        <v>0</v>
      </c>
      <c r="L123" s="145">
        <f t="shared" si="6"/>
        <v>0</v>
      </c>
      <c r="M123" s="145"/>
      <c r="N123" s="146">
        <f t="shared" si="7"/>
        <v>0</v>
      </c>
      <c r="O123" s="147"/>
      <c r="P123" s="148"/>
    </row>
    <row r="124" spans="1:16" s="121" customFormat="1" ht="38.25" collapsed="1" x14ac:dyDescent="0.25">
      <c r="A124" s="109">
        <f>ROW()-103</f>
        <v>21</v>
      </c>
      <c r="B124" s="110" t="s">
        <v>36</v>
      </c>
      <c r="C124" s="111" t="s">
        <v>86</v>
      </c>
      <c r="D124" s="112" t="s">
        <v>85</v>
      </c>
      <c r="E124" s="113" t="s">
        <v>16</v>
      </c>
      <c r="F124" s="113" t="s">
        <v>87</v>
      </c>
      <c r="G124" s="114">
        <v>1</v>
      </c>
      <c r="H124" s="115">
        <f>315</f>
        <v>315</v>
      </c>
      <c r="I124" s="116"/>
      <c r="J124" s="117"/>
      <c r="K124" s="118">
        <f>J124</f>
        <v>0</v>
      </c>
      <c r="L124" s="118"/>
      <c r="M124" s="118">
        <f>H124*J124</f>
        <v>0</v>
      </c>
      <c r="N124" s="119">
        <f>M124</f>
        <v>0</v>
      </c>
      <c r="O124" s="120"/>
      <c r="P124" s="152" t="s">
        <v>260</v>
      </c>
    </row>
    <row r="125" spans="1:16" s="149" customFormat="1" ht="25.5" x14ac:dyDescent="0.25">
      <c r="A125" s="134">
        <f t="shared" si="3"/>
        <v>22</v>
      </c>
      <c r="B125" s="137" t="s">
        <v>37</v>
      </c>
      <c r="C125" s="138"/>
      <c r="D125" s="139" t="s">
        <v>89</v>
      </c>
      <c r="E125" s="140" t="s">
        <v>17</v>
      </c>
      <c r="F125" s="140" t="s">
        <v>87</v>
      </c>
      <c r="G125" s="141">
        <v>1.03</v>
      </c>
      <c r="H125" s="142">
        <f>315*G125</f>
        <v>324.45</v>
      </c>
      <c r="I125" s="143"/>
      <c r="J125" s="144"/>
      <c r="K125" s="145">
        <f>I125</f>
        <v>0</v>
      </c>
      <c r="L125" s="145">
        <f>H125*I125</f>
        <v>0</v>
      </c>
      <c r="M125" s="145"/>
      <c r="N125" s="146">
        <f>L125</f>
        <v>0</v>
      </c>
      <c r="O125" s="147"/>
      <c r="P125" s="165"/>
    </row>
    <row r="126" spans="1:16" s="149" customFormat="1" ht="25.5" x14ac:dyDescent="0.25">
      <c r="A126" s="134">
        <f t="shared" si="3"/>
        <v>23</v>
      </c>
      <c r="B126" s="137" t="s">
        <v>37</v>
      </c>
      <c r="C126" s="138"/>
      <c r="D126" s="139" t="s">
        <v>93</v>
      </c>
      <c r="E126" s="140" t="s">
        <v>17</v>
      </c>
      <c r="F126" s="140" t="s">
        <v>18</v>
      </c>
      <c r="G126" s="141">
        <v>1</v>
      </c>
      <c r="H126" s="142">
        <v>1</v>
      </c>
      <c r="I126" s="143"/>
      <c r="J126" s="144"/>
      <c r="K126" s="145">
        <f>I126</f>
        <v>0</v>
      </c>
      <c r="L126" s="145">
        <f>H126*I126</f>
        <v>0</v>
      </c>
      <c r="M126" s="145"/>
      <c r="N126" s="146">
        <f>L126</f>
        <v>0</v>
      </c>
      <c r="O126" s="147"/>
      <c r="P126" s="148"/>
    </row>
    <row r="127" spans="1:16" s="149" customFormat="1" ht="25.5" x14ac:dyDescent="0.25">
      <c r="A127" s="134">
        <f t="shared" si="3"/>
        <v>24</v>
      </c>
      <c r="B127" s="137" t="s">
        <v>37</v>
      </c>
      <c r="C127" s="138"/>
      <c r="D127" s="139" t="s">
        <v>94</v>
      </c>
      <c r="E127" s="140" t="s">
        <v>17</v>
      </c>
      <c r="F127" s="140" t="s">
        <v>18</v>
      </c>
      <c r="G127" s="141">
        <v>1</v>
      </c>
      <c r="H127" s="142">
        <v>2</v>
      </c>
      <c r="I127" s="143"/>
      <c r="J127" s="144"/>
      <c r="K127" s="145">
        <f>I127</f>
        <v>0</v>
      </c>
      <c r="L127" s="145">
        <f>H127*I127</f>
        <v>0</v>
      </c>
      <c r="M127" s="145"/>
      <c r="N127" s="146">
        <f>L127</f>
        <v>0</v>
      </c>
      <c r="O127" s="147"/>
      <c r="P127" s="148"/>
    </row>
    <row r="128" spans="1:16" s="149" customFormat="1" ht="25.5" x14ac:dyDescent="0.25">
      <c r="A128" s="134">
        <f t="shared" si="3"/>
        <v>25</v>
      </c>
      <c r="B128" s="137" t="s">
        <v>37</v>
      </c>
      <c r="C128" s="138"/>
      <c r="D128" s="139" t="s">
        <v>127</v>
      </c>
      <c r="E128" s="140" t="s">
        <v>17</v>
      </c>
      <c r="F128" s="140" t="s">
        <v>18</v>
      </c>
      <c r="G128" s="141">
        <v>1</v>
      </c>
      <c r="H128" s="142">
        <v>2</v>
      </c>
      <c r="I128" s="143"/>
      <c r="J128" s="144"/>
      <c r="K128" s="145">
        <v>0</v>
      </c>
      <c r="L128" s="145">
        <v>0</v>
      </c>
      <c r="M128" s="145"/>
      <c r="N128" s="146">
        <v>0</v>
      </c>
      <c r="O128" s="147"/>
      <c r="P128" s="148"/>
    </row>
    <row r="129" spans="1:16" s="149" customFormat="1" ht="25.5" x14ac:dyDescent="0.25">
      <c r="A129" s="134">
        <f t="shared" si="3"/>
        <v>26</v>
      </c>
      <c r="B129" s="137" t="s">
        <v>37</v>
      </c>
      <c r="C129" s="138"/>
      <c r="D129" s="139" t="s">
        <v>129</v>
      </c>
      <c r="E129" s="140" t="s">
        <v>17</v>
      </c>
      <c r="F129" s="140" t="s">
        <v>18</v>
      </c>
      <c r="G129" s="141">
        <v>1</v>
      </c>
      <c r="H129" s="142">
        <v>2</v>
      </c>
      <c r="I129" s="143"/>
      <c r="J129" s="144"/>
      <c r="K129" s="145">
        <v>0</v>
      </c>
      <c r="L129" s="145">
        <v>0</v>
      </c>
      <c r="M129" s="145"/>
      <c r="N129" s="146">
        <v>0</v>
      </c>
      <c r="O129" s="147"/>
      <c r="P129" s="148"/>
    </row>
    <row r="130" spans="1:16" s="149" customFormat="1" ht="25.5" x14ac:dyDescent="0.25">
      <c r="A130" s="134">
        <f t="shared" si="3"/>
        <v>27</v>
      </c>
      <c r="B130" s="137" t="s">
        <v>37</v>
      </c>
      <c r="C130" s="138"/>
      <c r="D130" s="139" t="s">
        <v>97</v>
      </c>
      <c r="E130" s="140" t="s">
        <v>17</v>
      </c>
      <c r="F130" s="140" t="s">
        <v>87</v>
      </c>
      <c r="G130" s="141">
        <v>1</v>
      </c>
      <c r="H130" s="142">
        <v>2.2000000000000002</v>
      </c>
      <c r="I130" s="143"/>
      <c r="J130" s="144"/>
      <c r="K130" s="145">
        <f>I130</f>
        <v>0</v>
      </c>
      <c r="L130" s="145">
        <f>H130*I130</f>
        <v>0</v>
      </c>
      <c r="M130" s="145"/>
      <c r="N130" s="146">
        <f>L130</f>
        <v>0</v>
      </c>
      <c r="O130" s="147"/>
      <c r="P130" s="148"/>
    </row>
    <row r="131" spans="1:16" s="121" customFormat="1" ht="38.25" collapsed="1" x14ac:dyDescent="0.25">
      <c r="A131" s="109">
        <f>ROW()-103</f>
        <v>28</v>
      </c>
      <c r="B131" s="110" t="s">
        <v>36</v>
      </c>
      <c r="C131" s="111" t="s">
        <v>86</v>
      </c>
      <c r="D131" s="112" t="s">
        <v>85</v>
      </c>
      <c r="E131" s="113" t="s">
        <v>16</v>
      </c>
      <c r="F131" s="113" t="s">
        <v>87</v>
      </c>
      <c r="G131" s="114">
        <v>1</v>
      </c>
      <c r="H131" s="115">
        <f>98+26</f>
        <v>124</v>
      </c>
      <c r="I131" s="116"/>
      <c r="J131" s="117"/>
      <c r="K131" s="118">
        <f>J131</f>
        <v>0</v>
      </c>
      <c r="L131" s="118"/>
      <c r="M131" s="118">
        <f>H131*J131</f>
        <v>0</v>
      </c>
      <c r="N131" s="119">
        <f>M131</f>
        <v>0</v>
      </c>
      <c r="O131" s="120"/>
      <c r="P131" s="152" t="s">
        <v>260</v>
      </c>
    </row>
    <row r="132" spans="1:16" s="149" customFormat="1" ht="25.5" x14ac:dyDescent="0.25">
      <c r="A132" s="134">
        <f t="shared" si="3"/>
        <v>29</v>
      </c>
      <c r="B132" s="137" t="s">
        <v>37</v>
      </c>
      <c r="C132" s="138"/>
      <c r="D132" s="139" t="s">
        <v>90</v>
      </c>
      <c r="E132" s="140" t="s">
        <v>17</v>
      </c>
      <c r="F132" s="140" t="s">
        <v>87</v>
      </c>
      <c r="G132" s="141">
        <v>1.03</v>
      </c>
      <c r="H132" s="142">
        <f>98*G132</f>
        <v>100.94</v>
      </c>
      <c r="I132" s="143"/>
      <c r="J132" s="144"/>
      <c r="K132" s="145">
        <f>I132</f>
        <v>0</v>
      </c>
      <c r="L132" s="145">
        <f>H132*I132</f>
        <v>0</v>
      </c>
      <c r="M132" s="145"/>
      <c r="N132" s="146">
        <f>L132</f>
        <v>0</v>
      </c>
      <c r="O132" s="147"/>
      <c r="P132" s="165"/>
    </row>
    <row r="133" spans="1:16" s="149" customFormat="1" ht="25.5" x14ac:dyDescent="0.25">
      <c r="A133" s="134">
        <f t="shared" si="3"/>
        <v>30</v>
      </c>
      <c r="B133" s="137" t="s">
        <v>37</v>
      </c>
      <c r="C133" s="138"/>
      <c r="D133" s="139" t="s">
        <v>91</v>
      </c>
      <c r="E133" s="140" t="s">
        <v>17</v>
      </c>
      <c r="F133" s="140" t="s">
        <v>87</v>
      </c>
      <c r="G133" s="141">
        <v>1.03</v>
      </c>
      <c r="H133" s="142">
        <f>26*G133</f>
        <v>26.78</v>
      </c>
      <c r="I133" s="143"/>
      <c r="J133" s="144"/>
      <c r="K133" s="145">
        <f>I133</f>
        <v>0</v>
      </c>
      <c r="L133" s="145">
        <f>H133*I133</f>
        <v>0</v>
      </c>
      <c r="M133" s="145"/>
      <c r="N133" s="146">
        <f>L133</f>
        <v>0</v>
      </c>
      <c r="O133" s="147"/>
      <c r="P133" s="165"/>
    </row>
    <row r="134" spans="1:16" s="149" customFormat="1" ht="25.5" x14ac:dyDescent="0.25">
      <c r="A134" s="134">
        <f t="shared" si="3"/>
        <v>31</v>
      </c>
      <c r="B134" s="137" t="s">
        <v>37</v>
      </c>
      <c r="C134" s="138"/>
      <c r="D134" s="139" t="s">
        <v>95</v>
      </c>
      <c r="E134" s="140" t="s">
        <v>17</v>
      </c>
      <c r="F134" s="140" t="s">
        <v>18</v>
      </c>
      <c r="G134" s="141">
        <v>1</v>
      </c>
      <c r="H134" s="142">
        <v>4</v>
      </c>
      <c r="I134" s="143"/>
      <c r="J134" s="144"/>
      <c r="K134" s="145">
        <f>I134</f>
        <v>0</v>
      </c>
      <c r="L134" s="145">
        <f>H134*I134</f>
        <v>0</v>
      </c>
      <c r="M134" s="145"/>
      <c r="N134" s="146">
        <f>L134</f>
        <v>0</v>
      </c>
      <c r="O134" s="147"/>
      <c r="P134" s="148"/>
    </row>
    <row r="135" spans="1:16" s="149" customFormat="1" ht="25.5" x14ac:dyDescent="0.25">
      <c r="A135" s="134">
        <f t="shared" si="3"/>
        <v>32</v>
      </c>
      <c r="B135" s="137" t="s">
        <v>37</v>
      </c>
      <c r="C135" s="138"/>
      <c r="D135" s="139" t="s">
        <v>128</v>
      </c>
      <c r="E135" s="140" t="s">
        <v>17</v>
      </c>
      <c r="F135" s="140" t="s">
        <v>18</v>
      </c>
      <c r="G135" s="141">
        <v>1</v>
      </c>
      <c r="H135" s="142">
        <v>1</v>
      </c>
      <c r="I135" s="143"/>
      <c r="J135" s="144"/>
      <c r="K135" s="145">
        <v>0</v>
      </c>
      <c r="L135" s="145">
        <v>0</v>
      </c>
      <c r="M135" s="145"/>
      <c r="N135" s="146">
        <v>0</v>
      </c>
      <c r="O135" s="147"/>
      <c r="P135" s="148"/>
    </row>
    <row r="136" spans="1:16" s="149" customFormat="1" ht="25.5" x14ac:dyDescent="0.25">
      <c r="A136" s="134">
        <f t="shared" si="3"/>
        <v>33</v>
      </c>
      <c r="B136" s="137" t="s">
        <v>37</v>
      </c>
      <c r="C136" s="138"/>
      <c r="D136" s="139" t="s">
        <v>130</v>
      </c>
      <c r="E136" s="140" t="s">
        <v>17</v>
      </c>
      <c r="F136" s="140" t="s">
        <v>18</v>
      </c>
      <c r="G136" s="141">
        <v>1</v>
      </c>
      <c r="H136" s="142">
        <v>6</v>
      </c>
      <c r="I136" s="143"/>
      <c r="J136" s="144"/>
      <c r="K136" s="145">
        <v>0</v>
      </c>
      <c r="L136" s="145">
        <v>0</v>
      </c>
      <c r="M136" s="145"/>
      <c r="N136" s="146">
        <v>0</v>
      </c>
      <c r="O136" s="147"/>
      <c r="P136" s="148"/>
    </row>
    <row r="137" spans="1:16" s="149" customFormat="1" ht="25.5" x14ac:dyDescent="0.25">
      <c r="A137" s="134">
        <f t="shared" si="3"/>
        <v>34</v>
      </c>
      <c r="B137" s="137" t="s">
        <v>37</v>
      </c>
      <c r="C137" s="138"/>
      <c r="D137" s="139" t="s">
        <v>98</v>
      </c>
      <c r="E137" s="140" t="s">
        <v>17</v>
      </c>
      <c r="F137" s="140" t="s">
        <v>87</v>
      </c>
      <c r="G137" s="141">
        <v>1</v>
      </c>
      <c r="H137" s="142">
        <v>1</v>
      </c>
      <c r="I137" s="143"/>
      <c r="J137" s="144"/>
      <c r="K137" s="145">
        <f t="shared" ref="K137" si="8">I137</f>
        <v>0</v>
      </c>
      <c r="L137" s="145">
        <f t="shared" ref="L137" si="9">H137*I137</f>
        <v>0</v>
      </c>
      <c r="M137" s="145"/>
      <c r="N137" s="146">
        <f t="shared" ref="N137" si="10">L137</f>
        <v>0</v>
      </c>
      <c r="O137" s="147"/>
      <c r="P137" s="148"/>
    </row>
    <row r="138" spans="1:16" s="149" customFormat="1" ht="25.5" x14ac:dyDescent="0.25">
      <c r="A138" s="134">
        <f t="shared" si="3"/>
        <v>35</v>
      </c>
      <c r="B138" s="137" t="s">
        <v>37</v>
      </c>
      <c r="C138" s="138"/>
      <c r="D138" s="139" t="s">
        <v>99</v>
      </c>
      <c r="E138" s="140" t="s">
        <v>17</v>
      </c>
      <c r="F138" s="140" t="s">
        <v>65</v>
      </c>
      <c r="G138" s="141">
        <v>1.02</v>
      </c>
      <c r="H138" s="142">
        <f>G138*1.3</f>
        <v>1.3260000000000001</v>
      </c>
      <c r="I138" s="143"/>
      <c r="J138" s="144"/>
      <c r="K138" s="145">
        <f t="shared" ref="K138" si="11">I138</f>
        <v>0</v>
      </c>
      <c r="L138" s="145">
        <f>H138*I138</f>
        <v>0</v>
      </c>
      <c r="M138" s="145"/>
      <c r="N138" s="146">
        <f t="shared" ref="N138" si="12">L138</f>
        <v>0</v>
      </c>
      <c r="O138" s="147"/>
      <c r="P138" s="148"/>
    </row>
    <row r="139" spans="1:16" s="121" customFormat="1" ht="51" collapsed="1" x14ac:dyDescent="0.25">
      <c r="A139" s="109">
        <f t="shared" si="3"/>
        <v>36</v>
      </c>
      <c r="B139" s="110" t="s">
        <v>36</v>
      </c>
      <c r="C139" s="111" t="s">
        <v>86</v>
      </c>
      <c r="D139" s="112" t="s">
        <v>85</v>
      </c>
      <c r="E139" s="113" t="s">
        <v>16</v>
      </c>
      <c r="F139" s="113" t="s">
        <v>87</v>
      </c>
      <c r="G139" s="114">
        <v>1</v>
      </c>
      <c r="H139" s="115">
        <f>1.5</f>
        <v>1.5</v>
      </c>
      <c r="I139" s="116"/>
      <c r="J139" s="117"/>
      <c r="K139" s="118">
        <f>J139</f>
        <v>0</v>
      </c>
      <c r="L139" s="118">
        <f t="shared" ref="L139" si="13">H139*I139</f>
        <v>0</v>
      </c>
      <c r="M139" s="118">
        <f>H139*J139</f>
        <v>0</v>
      </c>
      <c r="N139" s="119">
        <f>M139</f>
        <v>0</v>
      </c>
      <c r="O139" s="120"/>
      <c r="P139" s="152" t="s">
        <v>261</v>
      </c>
    </row>
    <row r="140" spans="1:16" s="149" customFormat="1" ht="25.5" x14ac:dyDescent="0.25">
      <c r="A140" s="134">
        <f t="shared" si="3"/>
        <v>37</v>
      </c>
      <c r="B140" s="137" t="s">
        <v>37</v>
      </c>
      <c r="C140" s="138"/>
      <c r="D140" s="139" t="s">
        <v>100</v>
      </c>
      <c r="E140" s="140" t="s">
        <v>17</v>
      </c>
      <c r="F140" s="140" t="s">
        <v>87</v>
      </c>
      <c r="G140" s="141">
        <v>1.03</v>
      </c>
      <c r="H140" s="142">
        <f>1.5*G140</f>
        <v>1.5449999999999999</v>
      </c>
      <c r="I140" s="143"/>
      <c r="J140" s="144"/>
      <c r="K140" s="145">
        <v>0</v>
      </c>
      <c r="L140" s="145">
        <v>0</v>
      </c>
      <c r="M140" s="145"/>
      <c r="N140" s="146">
        <v>0</v>
      </c>
      <c r="O140" s="147"/>
      <c r="P140" s="148"/>
    </row>
    <row r="141" spans="1:16" s="149" customFormat="1" ht="25.5" x14ac:dyDescent="0.25">
      <c r="A141" s="134">
        <f t="shared" si="3"/>
        <v>38</v>
      </c>
      <c r="B141" s="137" t="s">
        <v>37</v>
      </c>
      <c r="C141" s="138"/>
      <c r="D141" s="139" t="s">
        <v>120</v>
      </c>
      <c r="E141" s="140" t="s">
        <v>17</v>
      </c>
      <c r="F141" s="140" t="s">
        <v>18</v>
      </c>
      <c r="G141" s="141">
        <v>1</v>
      </c>
      <c r="H141" s="142">
        <v>2</v>
      </c>
      <c r="I141" s="143"/>
      <c r="J141" s="144"/>
      <c r="K141" s="145">
        <v>0</v>
      </c>
      <c r="L141" s="145">
        <v>0</v>
      </c>
      <c r="M141" s="145"/>
      <c r="N141" s="146">
        <v>0</v>
      </c>
      <c r="O141" s="147"/>
      <c r="P141" s="148"/>
    </row>
    <row r="142" spans="1:16" s="149" customFormat="1" ht="25.5" x14ac:dyDescent="0.25">
      <c r="A142" s="134">
        <f t="shared" si="3"/>
        <v>39</v>
      </c>
      <c r="B142" s="137" t="s">
        <v>37</v>
      </c>
      <c r="C142" s="138"/>
      <c r="D142" s="139" t="s">
        <v>119</v>
      </c>
      <c r="E142" s="140" t="s">
        <v>17</v>
      </c>
      <c r="F142" s="140" t="s">
        <v>18</v>
      </c>
      <c r="G142" s="141">
        <v>1</v>
      </c>
      <c r="H142" s="142">
        <v>2</v>
      </c>
      <c r="I142" s="143"/>
      <c r="J142" s="144"/>
      <c r="K142" s="145">
        <v>0</v>
      </c>
      <c r="L142" s="145">
        <v>0</v>
      </c>
      <c r="M142" s="145"/>
      <c r="N142" s="146">
        <v>0</v>
      </c>
      <c r="O142" s="147"/>
      <c r="P142" s="148"/>
    </row>
    <row r="143" spans="1:16" s="149" customFormat="1" ht="25.5" x14ac:dyDescent="0.25">
      <c r="A143" s="134">
        <f t="shared" si="3"/>
        <v>40</v>
      </c>
      <c r="B143" s="137" t="s">
        <v>37</v>
      </c>
      <c r="C143" s="138"/>
      <c r="D143" s="139" t="s">
        <v>102</v>
      </c>
      <c r="E143" s="140" t="s">
        <v>17</v>
      </c>
      <c r="F143" s="140" t="s">
        <v>87</v>
      </c>
      <c r="G143" s="141">
        <v>1</v>
      </c>
      <c r="H143" s="142">
        <v>0.4</v>
      </c>
      <c r="I143" s="143"/>
      <c r="J143" s="144"/>
      <c r="K143" s="145">
        <v>0</v>
      </c>
      <c r="L143" s="145">
        <v>0</v>
      </c>
      <c r="M143" s="145"/>
      <c r="N143" s="146">
        <v>0</v>
      </c>
      <c r="O143" s="147"/>
      <c r="P143" s="148"/>
    </row>
    <row r="144" spans="1:16" s="121" customFormat="1" ht="51" collapsed="1" x14ac:dyDescent="0.25">
      <c r="A144" s="109">
        <f t="shared" si="3"/>
        <v>41</v>
      </c>
      <c r="B144" s="110" t="s">
        <v>36</v>
      </c>
      <c r="C144" s="111" t="s">
        <v>86</v>
      </c>
      <c r="D144" s="112" t="s">
        <v>85</v>
      </c>
      <c r="E144" s="113" t="s">
        <v>16</v>
      </c>
      <c r="F144" s="113" t="s">
        <v>87</v>
      </c>
      <c r="G144" s="114">
        <v>1</v>
      </c>
      <c r="H144" s="115">
        <f>1</f>
        <v>1</v>
      </c>
      <c r="I144" s="116"/>
      <c r="J144" s="117"/>
      <c r="K144" s="118">
        <f>J144</f>
        <v>0</v>
      </c>
      <c r="L144" s="118">
        <f t="shared" ref="L144" si="14">H144*I144</f>
        <v>0</v>
      </c>
      <c r="M144" s="118">
        <f>H144*J144</f>
        <v>0</v>
      </c>
      <c r="N144" s="119">
        <f>M144</f>
        <v>0</v>
      </c>
      <c r="O144" s="120"/>
      <c r="P144" s="152" t="s">
        <v>261</v>
      </c>
    </row>
    <row r="145" spans="1:16" s="149" customFormat="1" ht="25.5" x14ac:dyDescent="0.25">
      <c r="A145" s="134">
        <f t="shared" si="3"/>
        <v>42</v>
      </c>
      <c r="B145" s="137" t="s">
        <v>37</v>
      </c>
      <c r="C145" s="138"/>
      <c r="D145" s="139" t="s">
        <v>101</v>
      </c>
      <c r="E145" s="140" t="s">
        <v>17</v>
      </c>
      <c r="F145" s="140" t="s">
        <v>87</v>
      </c>
      <c r="G145" s="141">
        <v>1.03</v>
      </c>
      <c r="H145" s="142">
        <f>1*G145</f>
        <v>1.03</v>
      </c>
      <c r="I145" s="143"/>
      <c r="J145" s="144"/>
      <c r="K145" s="145">
        <v>0</v>
      </c>
      <c r="L145" s="145">
        <v>0</v>
      </c>
      <c r="M145" s="145"/>
      <c r="N145" s="146">
        <v>0</v>
      </c>
      <c r="O145" s="147"/>
      <c r="P145" s="148"/>
    </row>
    <row r="146" spans="1:16" s="121" customFormat="1" ht="25.5" collapsed="1" x14ac:dyDescent="0.25">
      <c r="A146" s="109">
        <f t="shared" si="3"/>
        <v>43</v>
      </c>
      <c r="B146" s="110" t="s">
        <v>36</v>
      </c>
      <c r="C146" s="111" t="s">
        <v>86</v>
      </c>
      <c r="D146" s="112" t="s">
        <v>106</v>
      </c>
      <c r="E146" s="113" t="s">
        <v>16</v>
      </c>
      <c r="F146" s="113" t="s">
        <v>38</v>
      </c>
      <c r="G146" s="114">
        <v>1</v>
      </c>
      <c r="H146" s="115">
        <v>4.8</v>
      </c>
      <c r="I146" s="116"/>
      <c r="J146" s="117"/>
      <c r="K146" s="118">
        <f>J146</f>
        <v>0</v>
      </c>
      <c r="L146" s="118">
        <f t="shared" ref="L146" si="15">H146*I146</f>
        <v>0</v>
      </c>
      <c r="M146" s="118">
        <f>H146*J146</f>
        <v>0</v>
      </c>
      <c r="N146" s="119">
        <f>M146</f>
        <v>0</v>
      </c>
      <c r="O146" s="120"/>
      <c r="P146" s="152" t="s">
        <v>46</v>
      </c>
    </row>
    <row r="147" spans="1:16" s="149" customFormat="1" ht="25.5" x14ac:dyDescent="0.25">
      <c r="A147" s="134">
        <f t="shared" si="3"/>
        <v>44</v>
      </c>
      <c r="B147" s="137" t="s">
        <v>37</v>
      </c>
      <c r="C147" s="138"/>
      <c r="D147" s="139" t="s">
        <v>103</v>
      </c>
      <c r="E147" s="140" t="s">
        <v>17</v>
      </c>
      <c r="F147" s="140" t="s">
        <v>105</v>
      </c>
      <c r="G147" s="141">
        <v>0.3</v>
      </c>
      <c r="H147" s="142">
        <f>H146*G147</f>
        <v>1.44</v>
      </c>
      <c r="I147" s="143"/>
      <c r="J147" s="144"/>
      <c r="K147" s="145">
        <v>0</v>
      </c>
      <c r="L147" s="145">
        <v>0</v>
      </c>
      <c r="M147" s="145"/>
      <c r="N147" s="146">
        <v>0</v>
      </c>
      <c r="O147" s="147"/>
      <c r="P147" s="148"/>
    </row>
    <row r="148" spans="1:16" s="149" customFormat="1" ht="25.5" x14ac:dyDescent="0.25">
      <c r="A148" s="134">
        <f t="shared" si="3"/>
        <v>45</v>
      </c>
      <c r="B148" s="137" t="s">
        <v>37</v>
      </c>
      <c r="C148" s="138"/>
      <c r="D148" s="139" t="s">
        <v>104</v>
      </c>
      <c r="E148" s="140" t="s">
        <v>17</v>
      </c>
      <c r="F148" s="140" t="s">
        <v>105</v>
      </c>
      <c r="G148" s="141">
        <v>2</v>
      </c>
      <c r="H148" s="142">
        <f>H146*G148*3</f>
        <v>28.799999999999997</v>
      </c>
      <c r="I148" s="143"/>
      <c r="J148" s="144"/>
      <c r="K148" s="145">
        <v>0</v>
      </c>
      <c r="L148" s="145">
        <v>0</v>
      </c>
      <c r="M148" s="145"/>
      <c r="N148" s="146">
        <v>0</v>
      </c>
      <c r="O148" s="147"/>
      <c r="P148" s="148"/>
    </row>
    <row r="149" spans="1:16" s="121" customFormat="1" ht="25.5" collapsed="1" x14ac:dyDescent="0.25">
      <c r="A149" s="109">
        <f t="shared" si="3"/>
        <v>46</v>
      </c>
      <c r="B149" s="110" t="s">
        <v>36</v>
      </c>
      <c r="C149" s="111" t="s">
        <v>86</v>
      </c>
      <c r="D149" s="112" t="s">
        <v>107</v>
      </c>
      <c r="E149" s="113" t="s">
        <v>16</v>
      </c>
      <c r="F149" s="113" t="s">
        <v>18</v>
      </c>
      <c r="G149" s="114">
        <v>1</v>
      </c>
      <c r="H149" s="115">
        <f>SUM(H150)</f>
        <v>1</v>
      </c>
      <c r="I149" s="116"/>
      <c r="J149" s="117"/>
      <c r="K149" s="118">
        <f>J149</f>
        <v>0</v>
      </c>
      <c r="L149" s="118">
        <f t="shared" ref="L149" si="16">H149*I149</f>
        <v>0</v>
      </c>
      <c r="M149" s="118">
        <f>H149*J149</f>
        <v>0</v>
      </c>
      <c r="N149" s="119">
        <f>M149</f>
        <v>0</v>
      </c>
      <c r="O149" s="120"/>
      <c r="P149" s="152" t="s">
        <v>262</v>
      </c>
    </row>
    <row r="150" spans="1:16" s="149" customFormat="1" ht="51" x14ac:dyDescent="0.25">
      <c r="A150" s="134">
        <f t="shared" si="3"/>
        <v>47</v>
      </c>
      <c r="B150" s="137" t="s">
        <v>37</v>
      </c>
      <c r="C150" s="138"/>
      <c r="D150" s="139" t="s">
        <v>108</v>
      </c>
      <c r="E150" s="140" t="s">
        <v>17</v>
      </c>
      <c r="F150" s="140" t="s">
        <v>18</v>
      </c>
      <c r="G150" s="141">
        <v>1</v>
      </c>
      <c r="H150" s="142">
        <v>1</v>
      </c>
      <c r="I150" s="143"/>
      <c r="J150" s="144"/>
      <c r="K150" s="145">
        <v>0</v>
      </c>
      <c r="L150" s="145">
        <v>0</v>
      </c>
      <c r="M150" s="145"/>
      <c r="N150" s="146">
        <v>0</v>
      </c>
      <c r="O150" s="147"/>
      <c r="P150" s="148"/>
    </row>
    <row r="151" spans="1:16" s="149" customFormat="1" ht="25.5" x14ac:dyDescent="0.25">
      <c r="A151" s="134">
        <f t="shared" si="3"/>
        <v>48</v>
      </c>
      <c r="B151" s="137" t="s">
        <v>37</v>
      </c>
      <c r="C151" s="138"/>
      <c r="D151" s="139" t="s">
        <v>113</v>
      </c>
      <c r="E151" s="140" t="s">
        <v>17</v>
      </c>
      <c r="F151" s="140" t="s">
        <v>18</v>
      </c>
      <c r="G151" s="141">
        <v>1</v>
      </c>
      <c r="H151" s="142">
        <v>2</v>
      </c>
      <c r="I151" s="143"/>
      <c r="J151" s="144"/>
      <c r="K151" s="145">
        <v>0</v>
      </c>
      <c r="L151" s="145">
        <v>0</v>
      </c>
      <c r="M151" s="145"/>
      <c r="N151" s="146">
        <v>0</v>
      </c>
      <c r="O151" s="147"/>
      <c r="P151" s="148"/>
    </row>
    <row r="152" spans="1:16" s="121" customFormat="1" ht="25.5" collapsed="1" x14ac:dyDescent="0.25">
      <c r="A152" s="109">
        <f t="shared" si="3"/>
        <v>49</v>
      </c>
      <c r="B152" s="110" t="s">
        <v>36</v>
      </c>
      <c r="C152" s="111" t="s">
        <v>86</v>
      </c>
      <c r="D152" s="112" t="s">
        <v>107</v>
      </c>
      <c r="E152" s="113" t="s">
        <v>16</v>
      </c>
      <c r="F152" s="113" t="s">
        <v>18</v>
      </c>
      <c r="G152" s="114">
        <v>1</v>
      </c>
      <c r="H152" s="115">
        <f>SUM(H153:H154)</f>
        <v>19</v>
      </c>
      <c r="I152" s="116"/>
      <c r="J152" s="117"/>
      <c r="K152" s="118">
        <f>J152</f>
        <v>0</v>
      </c>
      <c r="L152" s="118">
        <f t="shared" ref="L152" si="17">H152*I152</f>
        <v>0</v>
      </c>
      <c r="M152" s="118">
        <f>H152*J152</f>
        <v>0</v>
      </c>
      <c r="N152" s="119">
        <f>M152</f>
        <v>0</v>
      </c>
      <c r="O152" s="120"/>
      <c r="P152" s="152" t="s">
        <v>262</v>
      </c>
    </row>
    <row r="153" spans="1:16" s="149" customFormat="1" ht="51" x14ac:dyDescent="0.25">
      <c r="A153" s="134">
        <f t="shared" si="3"/>
        <v>50</v>
      </c>
      <c r="B153" s="137" t="s">
        <v>37</v>
      </c>
      <c r="C153" s="138"/>
      <c r="D153" s="139" t="s">
        <v>109</v>
      </c>
      <c r="E153" s="140" t="s">
        <v>17</v>
      </c>
      <c r="F153" s="140" t="s">
        <v>18</v>
      </c>
      <c r="G153" s="141">
        <v>1</v>
      </c>
      <c r="H153" s="142">
        <v>8</v>
      </c>
      <c r="I153" s="143"/>
      <c r="J153" s="144"/>
      <c r="K153" s="145">
        <v>0</v>
      </c>
      <c r="L153" s="145">
        <v>0</v>
      </c>
      <c r="M153" s="145"/>
      <c r="N153" s="146">
        <v>0</v>
      </c>
      <c r="O153" s="147"/>
      <c r="P153" s="148"/>
    </row>
    <row r="154" spans="1:16" s="149" customFormat="1" ht="51" x14ac:dyDescent="0.25">
      <c r="A154" s="134">
        <f t="shared" si="3"/>
        <v>51</v>
      </c>
      <c r="B154" s="137" t="s">
        <v>37</v>
      </c>
      <c r="C154" s="138"/>
      <c r="D154" s="139" t="s">
        <v>110</v>
      </c>
      <c r="E154" s="140" t="s">
        <v>17</v>
      </c>
      <c r="F154" s="140" t="s">
        <v>18</v>
      </c>
      <c r="G154" s="141">
        <v>1</v>
      </c>
      <c r="H154" s="142">
        <v>11</v>
      </c>
      <c r="I154" s="143"/>
      <c r="J154" s="144"/>
      <c r="K154" s="145">
        <v>0</v>
      </c>
      <c r="L154" s="145">
        <v>0</v>
      </c>
      <c r="M154" s="145"/>
      <c r="N154" s="146">
        <v>0</v>
      </c>
      <c r="O154" s="147"/>
      <c r="P154" s="148"/>
    </row>
    <row r="155" spans="1:16" s="149" customFormat="1" ht="25.5" x14ac:dyDescent="0.25">
      <c r="A155" s="134">
        <f t="shared" si="3"/>
        <v>52</v>
      </c>
      <c r="B155" s="137" t="s">
        <v>37</v>
      </c>
      <c r="C155" s="138"/>
      <c r="D155" s="139" t="s">
        <v>114</v>
      </c>
      <c r="E155" s="140" t="s">
        <v>17</v>
      </c>
      <c r="F155" s="140" t="s">
        <v>18</v>
      </c>
      <c r="G155" s="141">
        <v>1</v>
      </c>
      <c r="H155" s="142">
        <v>2</v>
      </c>
      <c r="I155" s="143"/>
      <c r="J155" s="144"/>
      <c r="K155" s="145">
        <v>0</v>
      </c>
      <c r="L155" s="145">
        <v>0</v>
      </c>
      <c r="M155" s="145"/>
      <c r="N155" s="146">
        <v>0</v>
      </c>
      <c r="O155" s="147"/>
      <c r="P155" s="148"/>
    </row>
    <row r="156" spans="1:16" s="149" customFormat="1" ht="25.5" x14ac:dyDescent="0.25">
      <c r="A156" s="134">
        <f t="shared" si="3"/>
        <v>53</v>
      </c>
      <c r="B156" s="137" t="s">
        <v>37</v>
      </c>
      <c r="C156" s="138"/>
      <c r="D156" s="139" t="s">
        <v>115</v>
      </c>
      <c r="E156" s="140" t="s">
        <v>17</v>
      </c>
      <c r="F156" s="140" t="s">
        <v>18</v>
      </c>
      <c r="G156" s="141">
        <v>1</v>
      </c>
      <c r="H156" s="142">
        <v>14</v>
      </c>
      <c r="I156" s="143"/>
      <c r="J156" s="144"/>
      <c r="K156" s="145">
        <v>0</v>
      </c>
      <c r="L156" s="145">
        <v>0</v>
      </c>
      <c r="M156" s="145"/>
      <c r="N156" s="146">
        <v>0</v>
      </c>
      <c r="O156" s="147"/>
      <c r="P156" s="148"/>
    </row>
    <row r="157" spans="1:16" s="149" customFormat="1" ht="25.5" x14ac:dyDescent="0.25">
      <c r="A157" s="134">
        <f t="shared" si="3"/>
        <v>54</v>
      </c>
      <c r="B157" s="137" t="s">
        <v>37</v>
      </c>
      <c r="C157" s="138"/>
      <c r="D157" s="139" t="s">
        <v>116</v>
      </c>
      <c r="E157" s="140" t="s">
        <v>17</v>
      </c>
      <c r="F157" s="140" t="s">
        <v>18</v>
      </c>
      <c r="G157" s="141">
        <v>1</v>
      </c>
      <c r="H157" s="142">
        <v>22</v>
      </c>
      <c r="I157" s="143"/>
      <c r="J157" s="144"/>
      <c r="K157" s="145">
        <v>0</v>
      </c>
      <c r="L157" s="145">
        <v>0</v>
      </c>
      <c r="M157" s="145"/>
      <c r="N157" s="146">
        <v>0</v>
      </c>
      <c r="O157" s="147"/>
      <c r="P157" s="148"/>
    </row>
    <row r="158" spans="1:16" s="149" customFormat="1" ht="25.5" x14ac:dyDescent="0.25">
      <c r="A158" s="134">
        <f t="shared" si="3"/>
        <v>55</v>
      </c>
      <c r="B158" s="137" t="s">
        <v>37</v>
      </c>
      <c r="C158" s="138"/>
      <c r="D158" s="139" t="s">
        <v>121</v>
      </c>
      <c r="E158" s="140" t="s">
        <v>17</v>
      </c>
      <c r="F158" s="140" t="s">
        <v>18</v>
      </c>
      <c r="G158" s="141">
        <v>1</v>
      </c>
      <c r="H158" s="142">
        <v>16</v>
      </c>
      <c r="I158" s="143"/>
      <c r="J158" s="144"/>
      <c r="K158" s="145">
        <v>0</v>
      </c>
      <c r="L158" s="145">
        <v>0</v>
      </c>
      <c r="M158" s="145"/>
      <c r="N158" s="146">
        <v>0</v>
      </c>
      <c r="O158" s="147"/>
      <c r="P158" s="148"/>
    </row>
    <row r="159" spans="1:16" s="149" customFormat="1" ht="25.5" x14ac:dyDescent="0.25">
      <c r="A159" s="134">
        <f t="shared" si="3"/>
        <v>56</v>
      </c>
      <c r="B159" s="137" t="s">
        <v>37</v>
      </c>
      <c r="C159" s="138"/>
      <c r="D159" s="139" t="s">
        <v>122</v>
      </c>
      <c r="E159" s="140" t="s">
        <v>17</v>
      </c>
      <c r="F159" s="140" t="s">
        <v>18</v>
      </c>
      <c r="G159" s="141">
        <v>1</v>
      </c>
      <c r="H159" s="142">
        <v>22</v>
      </c>
      <c r="I159" s="143"/>
      <c r="J159" s="144"/>
      <c r="K159" s="145">
        <v>0</v>
      </c>
      <c r="L159" s="145">
        <v>0</v>
      </c>
      <c r="M159" s="145"/>
      <c r="N159" s="146">
        <v>0</v>
      </c>
      <c r="O159" s="147"/>
      <c r="P159" s="148"/>
    </row>
    <row r="160" spans="1:16" s="121" customFormat="1" ht="25.5" collapsed="1" x14ac:dyDescent="0.25">
      <c r="A160" s="109">
        <f t="shared" si="3"/>
        <v>57</v>
      </c>
      <c r="B160" s="110" t="s">
        <v>36</v>
      </c>
      <c r="C160" s="111" t="s">
        <v>86</v>
      </c>
      <c r="D160" s="112" t="s">
        <v>107</v>
      </c>
      <c r="E160" s="113" t="s">
        <v>16</v>
      </c>
      <c r="F160" s="113" t="s">
        <v>18</v>
      </c>
      <c r="G160" s="114">
        <v>1</v>
      </c>
      <c r="H160" s="115">
        <f>SUM(H161:H162)</f>
        <v>5</v>
      </c>
      <c r="I160" s="116"/>
      <c r="J160" s="117"/>
      <c r="K160" s="118">
        <f>J160</f>
        <v>0</v>
      </c>
      <c r="L160" s="118">
        <f t="shared" ref="L160" si="18">H160*I160</f>
        <v>0</v>
      </c>
      <c r="M160" s="118">
        <f>H160*J160</f>
        <v>0</v>
      </c>
      <c r="N160" s="119">
        <f>M160</f>
        <v>0</v>
      </c>
      <c r="O160" s="120"/>
      <c r="P160" s="152" t="s">
        <v>262</v>
      </c>
    </row>
    <row r="161" spans="1:16" s="149" customFormat="1" ht="51" x14ac:dyDescent="0.25">
      <c r="A161" s="134">
        <f t="shared" si="3"/>
        <v>58</v>
      </c>
      <c r="B161" s="137" t="s">
        <v>37</v>
      </c>
      <c r="C161" s="138"/>
      <c r="D161" s="139" t="s">
        <v>111</v>
      </c>
      <c r="E161" s="140" t="s">
        <v>17</v>
      </c>
      <c r="F161" s="140" t="s">
        <v>18</v>
      </c>
      <c r="G161" s="141">
        <v>1</v>
      </c>
      <c r="H161" s="142">
        <v>4</v>
      </c>
      <c r="I161" s="143"/>
      <c r="J161" s="144"/>
      <c r="K161" s="145">
        <v>0</v>
      </c>
      <c r="L161" s="145">
        <v>0</v>
      </c>
      <c r="M161" s="145"/>
      <c r="N161" s="146">
        <v>0</v>
      </c>
      <c r="O161" s="147"/>
      <c r="P161" s="148"/>
    </row>
    <row r="162" spans="1:16" s="149" customFormat="1" ht="51" x14ac:dyDescent="0.25">
      <c r="A162" s="134">
        <f t="shared" si="3"/>
        <v>59</v>
      </c>
      <c r="B162" s="137" t="s">
        <v>37</v>
      </c>
      <c r="C162" s="138"/>
      <c r="D162" s="139" t="s">
        <v>112</v>
      </c>
      <c r="E162" s="140" t="s">
        <v>17</v>
      </c>
      <c r="F162" s="140" t="s">
        <v>18</v>
      </c>
      <c r="G162" s="141">
        <v>1</v>
      </c>
      <c r="H162" s="142">
        <v>1</v>
      </c>
      <c r="I162" s="143"/>
      <c r="J162" s="144"/>
      <c r="K162" s="145">
        <v>0</v>
      </c>
      <c r="L162" s="145">
        <v>0</v>
      </c>
      <c r="M162" s="145"/>
      <c r="N162" s="146">
        <v>0</v>
      </c>
      <c r="O162" s="147"/>
      <c r="P162" s="148"/>
    </row>
    <row r="163" spans="1:16" s="149" customFormat="1" ht="25.5" x14ac:dyDescent="0.25">
      <c r="A163" s="134">
        <f t="shared" si="3"/>
        <v>60</v>
      </c>
      <c r="B163" s="137" t="s">
        <v>37</v>
      </c>
      <c r="C163" s="138"/>
      <c r="D163" s="139" t="s">
        <v>117</v>
      </c>
      <c r="E163" s="140" t="s">
        <v>17</v>
      </c>
      <c r="F163" s="140" t="s">
        <v>18</v>
      </c>
      <c r="G163" s="141">
        <v>1</v>
      </c>
      <c r="H163" s="142">
        <v>8</v>
      </c>
      <c r="I163" s="143"/>
      <c r="J163" s="144"/>
      <c r="K163" s="145">
        <v>0</v>
      </c>
      <c r="L163" s="145">
        <v>0</v>
      </c>
      <c r="M163" s="145"/>
      <c r="N163" s="146">
        <v>0</v>
      </c>
      <c r="O163" s="147"/>
      <c r="P163" s="148"/>
    </row>
    <row r="164" spans="1:16" s="149" customFormat="1" ht="25.5" x14ac:dyDescent="0.25">
      <c r="A164" s="134">
        <f t="shared" si="3"/>
        <v>61</v>
      </c>
      <c r="B164" s="137" t="s">
        <v>37</v>
      </c>
      <c r="C164" s="138"/>
      <c r="D164" s="139" t="s">
        <v>118</v>
      </c>
      <c r="E164" s="140" t="s">
        <v>17</v>
      </c>
      <c r="F164" s="140" t="s">
        <v>18</v>
      </c>
      <c r="G164" s="141">
        <v>1</v>
      </c>
      <c r="H164" s="142">
        <v>2</v>
      </c>
      <c r="I164" s="143"/>
      <c r="J164" s="144"/>
      <c r="K164" s="145">
        <v>0</v>
      </c>
      <c r="L164" s="145">
        <v>0</v>
      </c>
      <c r="M164" s="145"/>
      <c r="N164" s="146">
        <v>0</v>
      </c>
      <c r="O164" s="147"/>
      <c r="P164" s="148"/>
    </row>
    <row r="165" spans="1:16" s="149" customFormat="1" ht="25.5" x14ac:dyDescent="0.25">
      <c r="A165" s="134">
        <f t="shared" si="3"/>
        <v>62</v>
      </c>
      <c r="B165" s="137" t="s">
        <v>37</v>
      </c>
      <c r="C165" s="138"/>
      <c r="D165" s="139" t="s">
        <v>123</v>
      </c>
      <c r="E165" s="140" t="s">
        <v>17</v>
      </c>
      <c r="F165" s="140" t="s">
        <v>18</v>
      </c>
      <c r="G165" s="141">
        <v>1</v>
      </c>
      <c r="H165" s="142">
        <v>8</v>
      </c>
      <c r="I165" s="143"/>
      <c r="J165" s="144"/>
      <c r="K165" s="145">
        <v>0</v>
      </c>
      <c r="L165" s="145">
        <v>0</v>
      </c>
      <c r="M165" s="145"/>
      <c r="N165" s="146">
        <v>0</v>
      </c>
      <c r="O165" s="147"/>
      <c r="P165" s="148"/>
    </row>
    <row r="166" spans="1:16" s="149" customFormat="1" ht="25.5" x14ac:dyDescent="0.25">
      <c r="A166" s="134">
        <f t="shared" si="3"/>
        <v>63</v>
      </c>
      <c r="B166" s="137" t="s">
        <v>37</v>
      </c>
      <c r="C166" s="138"/>
      <c r="D166" s="139" t="s">
        <v>124</v>
      </c>
      <c r="E166" s="140" t="s">
        <v>17</v>
      </c>
      <c r="F166" s="140" t="s">
        <v>18</v>
      </c>
      <c r="G166" s="141">
        <v>1</v>
      </c>
      <c r="H166" s="142">
        <v>2</v>
      </c>
      <c r="I166" s="143"/>
      <c r="J166" s="144"/>
      <c r="K166" s="145">
        <v>0</v>
      </c>
      <c r="L166" s="145">
        <v>0</v>
      </c>
      <c r="M166" s="145"/>
      <c r="N166" s="146">
        <v>0</v>
      </c>
      <c r="O166" s="147"/>
      <c r="P166" s="148"/>
    </row>
    <row r="167" spans="1:16" s="121" customFormat="1" ht="25.5" collapsed="1" x14ac:dyDescent="0.25">
      <c r="A167" s="109">
        <f t="shared" si="3"/>
        <v>64</v>
      </c>
      <c r="B167" s="110" t="s">
        <v>36</v>
      </c>
      <c r="C167" s="111" t="s">
        <v>86</v>
      </c>
      <c r="D167" s="112" t="s">
        <v>133</v>
      </c>
      <c r="E167" s="113" t="s">
        <v>16</v>
      </c>
      <c r="F167" s="113" t="s">
        <v>18</v>
      </c>
      <c r="G167" s="114">
        <v>1</v>
      </c>
      <c r="H167" s="115">
        <f>SUM(H168:H170)</f>
        <v>5</v>
      </c>
      <c r="I167" s="116"/>
      <c r="J167" s="117"/>
      <c r="K167" s="118">
        <f>J167</f>
        <v>0</v>
      </c>
      <c r="L167" s="118">
        <f t="shared" ref="L167" si="19">H167*I167</f>
        <v>0</v>
      </c>
      <c r="M167" s="118">
        <f>H167*J167</f>
        <v>0</v>
      </c>
      <c r="N167" s="119">
        <f>M167</f>
        <v>0</v>
      </c>
      <c r="O167" s="120"/>
      <c r="P167" s="152" t="s">
        <v>263</v>
      </c>
    </row>
    <row r="168" spans="1:16" s="149" customFormat="1" ht="25.5" x14ac:dyDescent="0.25">
      <c r="A168" s="134">
        <f t="shared" si="3"/>
        <v>65</v>
      </c>
      <c r="B168" s="137" t="s">
        <v>37</v>
      </c>
      <c r="C168" s="138"/>
      <c r="D168" s="139" t="s">
        <v>134</v>
      </c>
      <c r="E168" s="140" t="s">
        <v>17</v>
      </c>
      <c r="F168" s="140" t="s">
        <v>18</v>
      </c>
      <c r="G168" s="141">
        <v>1</v>
      </c>
      <c r="H168" s="142">
        <v>2</v>
      </c>
      <c r="I168" s="143"/>
      <c r="J168" s="144"/>
      <c r="K168" s="145">
        <v>0</v>
      </c>
      <c r="L168" s="145">
        <v>0</v>
      </c>
      <c r="M168" s="145"/>
      <c r="N168" s="146">
        <v>0</v>
      </c>
      <c r="O168" s="147"/>
      <c r="P168" s="148" t="s">
        <v>137</v>
      </c>
    </row>
    <row r="169" spans="1:16" s="149" customFormat="1" ht="25.5" x14ac:dyDescent="0.25">
      <c r="A169" s="134">
        <f t="shared" si="3"/>
        <v>66</v>
      </c>
      <c r="B169" s="137" t="s">
        <v>37</v>
      </c>
      <c r="C169" s="138"/>
      <c r="D169" s="139" t="s">
        <v>135</v>
      </c>
      <c r="E169" s="140" t="s">
        <v>17</v>
      </c>
      <c r="F169" s="140" t="s">
        <v>18</v>
      </c>
      <c r="G169" s="141">
        <v>1</v>
      </c>
      <c r="H169" s="142">
        <v>2</v>
      </c>
      <c r="I169" s="143"/>
      <c r="J169" s="144"/>
      <c r="K169" s="145">
        <v>0</v>
      </c>
      <c r="L169" s="145">
        <v>0</v>
      </c>
      <c r="M169" s="145"/>
      <c r="N169" s="146">
        <v>0</v>
      </c>
      <c r="O169" s="147"/>
      <c r="P169" s="148" t="s">
        <v>138</v>
      </c>
    </row>
    <row r="170" spans="1:16" s="149" customFormat="1" ht="25.5" x14ac:dyDescent="0.25">
      <c r="A170" s="134">
        <f t="shared" si="3"/>
        <v>67</v>
      </c>
      <c r="B170" s="137" t="s">
        <v>37</v>
      </c>
      <c r="C170" s="138"/>
      <c r="D170" s="139" t="s">
        <v>136</v>
      </c>
      <c r="E170" s="140" t="s">
        <v>17</v>
      </c>
      <c r="F170" s="140" t="s">
        <v>18</v>
      </c>
      <c r="G170" s="141">
        <v>1</v>
      </c>
      <c r="H170" s="142">
        <v>1</v>
      </c>
      <c r="I170" s="143"/>
      <c r="J170" s="144"/>
      <c r="K170" s="145">
        <v>0</v>
      </c>
      <c r="L170" s="145">
        <v>0</v>
      </c>
      <c r="M170" s="145"/>
      <c r="N170" s="146">
        <v>0</v>
      </c>
      <c r="O170" s="147"/>
      <c r="P170" s="148" t="s">
        <v>78</v>
      </c>
    </row>
    <row r="171" spans="1:16" s="149" customFormat="1" ht="25.5" x14ac:dyDescent="0.25">
      <c r="A171" s="134">
        <f t="shared" si="3"/>
        <v>68</v>
      </c>
      <c r="B171" s="137" t="s">
        <v>37</v>
      </c>
      <c r="C171" s="138"/>
      <c r="D171" s="139" t="s">
        <v>139</v>
      </c>
      <c r="E171" s="140" t="s">
        <v>17</v>
      </c>
      <c r="F171" s="140" t="s">
        <v>18</v>
      </c>
      <c r="G171" s="141">
        <v>1</v>
      </c>
      <c r="H171" s="142">
        <v>2</v>
      </c>
      <c r="I171" s="143"/>
      <c r="J171" s="144"/>
      <c r="K171" s="145">
        <v>0</v>
      </c>
      <c r="L171" s="145">
        <v>0</v>
      </c>
      <c r="M171" s="145"/>
      <c r="N171" s="146">
        <v>0</v>
      </c>
      <c r="O171" s="147"/>
      <c r="P171" s="148" t="s">
        <v>138</v>
      </c>
    </row>
    <row r="172" spans="1:16" s="149" customFormat="1" ht="25.5" x14ac:dyDescent="0.25">
      <c r="A172" s="134">
        <f t="shared" si="3"/>
        <v>69</v>
      </c>
      <c r="B172" s="137" t="s">
        <v>37</v>
      </c>
      <c r="C172" s="138"/>
      <c r="D172" s="139" t="s">
        <v>140</v>
      </c>
      <c r="E172" s="140" t="s">
        <v>17</v>
      </c>
      <c r="F172" s="140" t="s">
        <v>18</v>
      </c>
      <c r="G172" s="141">
        <v>1</v>
      </c>
      <c r="H172" s="142">
        <v>1</v>
      </c>
      <c r="I172" s="143"/>
      <c r="J172" s="144"/>
      <c r="K172" s="145">
        <v>0</v>
      </c>
      <c r="L172" s="145">
        <v>0</v>
      </c>
      <c r="M172" s="145"/>
      <c r="N172" s="146">
        <v>0</v>
      </c>
      <c r="O172" s="147"/>
      <c r="P172" s="148" t="s">
        <v>78</v>
      </c>
    </row>
    <row r="173" spans="1:16" s="149" customFormat="1" ht="25.5" x14ac:dyDescent="0.25">
      <c r="A173" s="134">
        <f t="shared" si="3"/>
        <v>70</v>
      </c>
      <c r="B173" s="137" t="s">
        <v>37</v>
      </c>
      <c r="C173" s="138"/>
      <c r="D173" s="139" t="s">
        <v>141</v>
      </c>
      <c r="E173" s="140" t="s">
        <v>17</v>
      </c>
      <c r="F173" s="140" t="s">
        <v>18</v>
      </c>
      <c r="G173" s="141">
        <v>1</v>
      </c>
      <c r="H173" s="142">
        <v>2</v>
      </c>
      <c r="I173" s="143"/>
      <c r="J173" s="144"/>
      <c r="K173" s="145">
        <v>0</v>
      </c>
      <c r="L173" s="145">
        <v>0</v>
      </c>
      <c r="M173" s="145"/>
      <c r="N173" s="146">
        <v>0</v>
      </c>
      <c r="O173" s="147"/>
      <c r="P173" s="148" t="s">
        <v>137</v>
      </c>
    </row>
    <row r="174" spans="1:16" s="149" customFormat="1" ht="25.5" x14ac:dyDescent="0.25">
      <c r="A174" s="134">
        <f t="shared" ref="A174:A178" si="20">ROW()-103</f>
        <v>71</v>
      </c>
      <c r="B174" s="137" t="s">
        <v>37</v>
      </c>
      <c r="C174" s="138"/>
      <c r="D174" s="139" t="s">
        <v>142</v>
      </c>
      <c r="E174" s="140" t="s">
        <v>17</v>
      </c>
      <c r="F174" s="140" t="s">
        <v>18</v>
      </c>
      <c r="G174" s="141">
        <v>1</v>
      </c>
      <c r="H174" s="142">
        <v>5</v>
      </c>
      <c r="I174" s="143"/>
      <c r="J174" s="144"/>
      <c r="K174" s="145">
        <v>0</v>
      </c>
      <c r="L174" s="145">
        <v>0</v>
      </c>
      <c r="M174" s="145"/>
      <c r="N174" s="146">
        <v>0</v>
      </c>
      <c r="O174" s="147"/>
      <c r="P174" s="148"/>
    </row>
    <row r="175" spans="1:16" s="149" customFormat="1" ht="25.5" x14ac:dyDescent="0.25">
      <c r="A175" s="134">
        <f t="shared" si="20"/>
        <v>72</v>
      </c>
      <c r="B175" s="137" t="s">
        <v>37</v>
      </c>
      <c r="C175" s="138"/>
      <c r="D175" s="139" t="s">
        <v>115</v>
      </c>
      <c r="E175" s="140" t="s">
        <v>17</v>
      </c>
      <c r="F175" s="140" t="s">
        <v>18</v>
      </c>
      <c r="G175" s="141">
        <v>1</v>
      </c>
      <c r="H175" s="142">
        <v>6</v>
      </c>
      <c r="I175" s="143"/>
      <c r="J175" s="144"/>
      <c r="K175" s="145">
        <v>0</v>
      </c>
      <c r="L175" s="145">
        <v>0</v>
      </c>
      <c r="M175" s="145"/>
      <c r="N175" s="146">
        <v>0</v>
      </c>
      <c r="O175" s="147"/>
      <c r="P175" s="148"/>
    </row>
    <row r="176" spans="1:16" s="149" customFormat="1" ht="25.5" x14ac:dyDescent="0.25">
      <c r="A176" s="134">
        <f t="shared" si="20"/>
        <v>73</v>
      </c>
      <c r="B176" s="137" t="s">
        <v>37</v>
      </c>
      <c r="C176" s="138"/>
      <c r="D176" s="139" t="s">
        <v>116</v>
      </c>
      <c r="E176" s="140" t="s">
        <v>17</v>
      </c>
      <c r="F176" s="140" t="s">
        <v>18</v>
      </c>
      <c r="G176" s="141">
        <v>1</v>
      </c>
      <c r="H176" s="142">
        <v>4</v>
      </c>
      <c r="I176" s="143"/>
      <c r="J176" s="144"/>
      <c r="K176" s="145">
        <v>0</v>
      </c>
      <c r="L176" s="145">
        <v>0</v>
      </c>
      <c r="M176" s="145"/>
      <c r="N176" s="146">
        <v>0</v>
      </c>
      <c r="O176" s="147"/>
      <c r="P176" s="148"/>
    </row>
    <row r="177" spans="1:16" s="149" customFormat="1" ht="25.5" x14ac:dyDescent="0.25">
      <c r="A177" s="134">
        <f t="shared" si="20"/>
        <v>74</v>
      </c>
      <c r="B177" s="137" t="s">
        <v>37</v>
      </c>
      <c r="C177" s="138"/>
      <c r="D177" s="139" t="s">
        <v>121</v>
      </c>
      <c r="E177" s="140" t="s">
        <v>17</v>
      </c>
      <c r="F177" s="140" t="s">
        <v>18</v>
      </c>
      <c r="G177" s="141">
        <v>1</v>
      </c>
      <c r="H177" s="142">
        <v>6</v>
      </c>
      <c r="I177" s="143"/>
      <c r="J177" s="144"/>
      <c r="K177" s="145">
        <v>0</v>
      </c>
      <c r="L177" s="145">
        <v>0</v>
      </c>
      <c r="M177" s="145"/>
      <c r="N177" s="146">
        <v>0</v>
      </c>
      <c r="O177" s="147"/>
      <c r="P177" s="148"/>
    </row>
    <row r="178" spans="1:16" s="149" customFormat="1" ht="25.5" x14ac:dyDescent="0.25">
      <c r="A178" s="134">
        <f t="shared" si="20"/>
        <v>75</v>
      </c>
      <c r="B178" s="137" t="s">
        <v>37</v>
      </c>
      <c r="C178" s="138"/>
      <c r="D178" s="139" t="s">
        <v>122</v>
      </c>
      <c r="E178" s="140" t="s">
        <v>17</v>
      </c>
      <c r="F178" s="140" t="s">
        <v>18</v>
      </c>
      <c r="G178" s="141">
        <v>1</v>
      </c>
      <c r="H178" s="142">
        <v>4</v>
      </c>
      <c r="I178" s="143"/>
      <c r="J178" s="144"/>
      <c r="K178" s="145">
        <v>0</v>
      </c>
      <c r="L178" s="145">
        <v>0</v>
      </c>
      <c r="M178" s="145"/>
      <c r="N178" s="146">
        <v>0</v>
      </c>
      <c r="O178" s="147"/>
      <c r="P178" s="148"/>
    </row>
    <row r="179" spans="1:16" s="34" customFormat="1" x14ac:dyDescent="0.25">
      <c r="A179" s="99">
        <f t="shared" si="3"/>
        <v>76</v>
      </c>
      <c r="B179" s="100"/>
      <c r="C179" s="85" t="s">
        <v>131</v>
      </c>
      <c r="D179" s="86" t="s">
        <v>132</v>
      </c>
      <c r="E179" s="101"/>
      <c r="F179" s="101"/>
      <c r="G179" s="102"/>
      <c r="H179" s="103"/>
      <c r="I179" s="104"/>
      <c r="J179" s="105"/>
      <c r="K179" s="106"/>
      <c r="L179" s="107"/>
      <c r="M179" s="107"/>
      <c r="N179" s="108"/>
      <c r="O179" s="97"/>
      <c r="P179" s="98"/>
    </row>
    <row r="180" spans="1:16" s="121" customFormat="1" collapsed="1" x14ac:dyDescent="0.25">
      <c r="A180" s="109">
        <f t="shared" ref="A180:A193" si="21">ROW()-103</f>
        <v>77</v>
      </c>
      <c r="B180" s="110" t="s">
        <v>36</v>
      </c>
      <c r="C180" s="111" t="s">
        <v>82</v>
      </c>
      <c r="D180" s="112" t="s">
        <v>81</v>
      </c>
      <c r="E180" s="113" t="s">
        <v>16</v>
      </c>
      <c r="F180" s="113" t="s">
        <v>65</v>
      </c>
      <c r="G180" s="114">
        <v>1</v>
      </c>
      <c r="H180" s="115">
        <f>2.9*2.9*0.1*7+1.9*1.9*0.1*6</f>
        <v>8.0530000000000008</v>
      </c>
      <c r="I180" s="116"/>
      <c r="J180" s="117"/>
      <c r="K180" s="118">
        <f>J180</f>
        <v>0</v>
      </c>
      <c r="L180" s="118"/>
      <c r="M180" s="118">
        <f>H180*J180</f>
        <v>0</v>
      </c>
      <c r="N180" s="119">
        <f>M180</f>
        <v>0</v>
      </c>
      <c r="O180" s="120"/>
      <c r="P180" s="152" t="s">
        <v>169</v>
      </c>
    </row>
    <row r="181" spans="1:16" s="149" customFormat="1" ht="25.5" x14ac:dyDescent="0.25">
      <c r="A181" s="134">
        <f t="shared" si="21"/>
        <v>78</v>
      </c>
      <c r="B181" s="137" t="s">
        <v>37</v>
      </c>
      <c r="C181" s="138"/>
      <c r="D181" s="139" t="s">
        <v>71</v>
      </c>
      <c r="E181" s="140" t="s">
        <v>17</v>
      </c>
      <c r="F181" s="140" t="s">
        <v>65</v>
      </c>
      <c r="G181" s="141">
        <v>1.1000000000000001</v>
      </c>
      <c r="H181" s="142">
        <f>H180*G181</f>
        <v>8.8583000000000016</v>
      </c>
      <c r="I181" s="143"/>
      <c r="J181" s="144"/>
      <c r="K181" s="145">
        <f>I181</f>
        <v>0</v>
      </c>
      <c r="L181" s="145">
        <f t="shared" ref="L181" si="22">H181*I181</f>
        <v>0</v>
      </c>
      <c r="M181" s="145"/>
      <c r="N181" s="146">
        <f>L181</f>
        <v>0</v>
      </c>
      <c r="O181" s="147"/>
      <c r="P181" s="148"/>
    </row>
    <row r="182" spans="1:16" s="121" customFormat="1" collapsed="1" x14ac:dyDescent="0.25">
      <c r="A182" s="109">
        <f t="shared" si="21"/>
        <v>79</v>
      </c>
      <c r="B182" s="110" t="s">
        <v>36</v>
      </c>
      <c r="C182" s="111" t="s">
        <v>82</v>
      </c>
      <c r="D182" s="112" t="s">
        <v>81</v>
      </c>
      <c r="E182" s="113" t="s">
        <v>16</v>
      </c>
      <c r="F182" s="113" t="s">
        <v>65</v>
      </c>
      <c r="G182" s="114">
        <v>1</v>
      </c>
      <c r="H182" s="115">
        <f>2.9*2.9*0.15*7+1.9*1.9*0.15*6</f>
        <v>12.079499999999999</v>
      </c>
      <c r="I182" s="116"/>
      <c r="J182" s="117"/>
      <c r="K182" s="118">
        <f>J182</f>
        <v>0</v>
      </c>
      <c r="L182" s="118"/>
      <c r="M182" s="118">
        <f>H182*J182</f>
        <v>0</v>
      </c>
      <c r="N182" s="119">
        <f>M182</f>
        <v>0</v>
      </c>
      <c r="O182" s="120"/>
      <c r="P182" s="152" t="s">
        <v>169</v>
      </c>
    </row>
    <row r="183" spans="1:16" s="149" customFormat="1" ht="25.5" x14ac:dyDescent="0.25">
      <c r="A183" s="134">
        <f t="shared" si="21"/>
        <v>80</v>
      </c>
      <c r="B183" s="137" t="s">
        <v>37</v>
      </c>
      <c r="C183" s="138"/>
      <c r="D183" s="139" t="s">
        <v>84</v>
      </c>
      <c r="E183" s="140" t="s">
        <v>17</v>
      </c>
      <c r="F183" s="140" t="s">
        <v>83</v>
      </c>
      <c r="G183" s="150">
        <f>1.15*1.35</f>
        <v>1.5525</v>
      </c>
      <c r="H183" s="142">
        <f>H182*G183</f>
        <v>18.75342375</v>
      </c>
      <c r="I183" s="143"/>
      <c r="J183" s="144"/>
      <c r="K183" s="145">
        <f>I183</f>
        <v>0</v>
      </c>
      <c r="L183" s="145">
        <f t="shared" ref="L183" si="23">H183*I183</f>
        <v>0</v>
      </c>
      <c r="M183" s="145"/>
      <c r="N183" s="146">
        <f>L183</f>
        <v>0</v>
      </c>
      <c r="O183" s="147"/>
      <c r="P183" s="148"/>
    </row>
    <row r="184" spans="1:16" s="121" customFormat="1" ht="38.25" collapsed="1" x14ac:dyDescent="0.25">
      <c r="A184" s="109">
        <f t="shared" si="21"/>
        <v>81</v>
      </c>
      <c r="B184" s="110" t="s">
        <v>36</v>
      </c>
      <c r="C184" s="111" t="s">
        <v>144</v>
      </c>
      <c r="D184" s="112" t="s">
        <v>143</v>
      </c>
      <c r="E184" s="113" t="s">
        <v>16</v>
      </c>
      <c r="F184" s="113" t="s">
        <v>18</v>
      </c>
      <c r="G184" s="114">
        <v>1</v>
      </c>
      <c r="H184" s="115">
        <v>13</v>
      </c>
      <c r="I184" s="116"/>
      <c r="J184" s="117"/>
      <c r="K184" s="118">
        <f>J184</f>
        <v>0</v>
      </c>
      <c r="L184" s="118"/>
      <c r="M184" s="118">
        <f>H184*J184</f>
        <v>0</v>
      </c>
      <c r="N184" s="119">
        <f>M184</f>
        <v>0</v>
      </c>
      <c r="O184" s="120"/>
      <c r="P184" s="152" t="s">
        <v>256</v>
      </c>
    </row>
    <row r="185" spans="1:16" s="149" customFormat="1" ht="25.5" x14ac:dyDescent="0.25">
      <c r="A185" s="134">
        <f t="shared" si="21"/>
        <v>82</v>
      </c>
      <c r="B185" s="137" t="s">
        <v>37</v>
      </c>
      <c r="C185" s="138"/>
      <c r="D185" s="139" t="s">
        <v>145</v>
      </c>
      <c r="E185" s="140" t="s">
        <v>17</v>
      </c>
      <c r="F185" s="140" t="s">
        <v>18</v>
      </c>
      <c r="G185" s="141">
        <v>1</v>
      </c>
      <c r="H185" s="142">
        <v>7</v>
      </c>
      <c r="I185" s="143"/>
      <c r="J185" s="144"/>
      <c r="K185" s="145">
        <f t="shared" ref="K185:K203" si="24">I185</f>
        <v>0</v>
      </c>
      <c r="L185" s="145">
        <f t="shared" ref="L185:L203" si="25">H185*I185</f>
        <v>0</v>
      </c>
      <c r="M185" s="145"/>
      <c r="N185" s="146">
        <f t="shared" ref="N185:N203" si="26">L185</f>
        <v>0</v>
      </c>
      <c r="O185" s="147"/>
      <c r="P185" s="148"/>
    </row>
    <row r="186" spans="1:16" s="149" customFormat="1" ht="25.5" x14ac:dyDescent="0.25">
      <c r="A186" s="134">
        <f t="shared" si="21"/>
        <v>83</v>
      </c>
      <c r="B186" s="137" t="s">
        <v>37</v>
      </c>
      <c r="C186" s="138"/>
      <c r="D186" s="139" t="s">
        <v>146</v>
      </c>
      <c r="E186" s="140" t="s">
        <v>17</v>
      </c>
      <c r="F186" s="140" t="s">
        <v>18</v>
      </c>
      <c r="G186" s="141">
        <v>1</v>
      </c>
      <c r="H186" s="142">
        <v>6</v>
      </c>
      <c r="I186" s="143"/>
      <c r="J186" s="144"/>
      <c r="K186" s="145">
        <f t="shared" si="24"/>
        <v>0</v>
      </c>
      <c r="L186" s="145">
        <f t="shared" si="25"/>
        <v>0</v>
      </c>
      <c r="M186" s="145"/>
      <c r="N186" s="146">
        <f t="shared" si="26"/>
        <v>0</v>
      </c>
      <c r="O186" s="147"/>
      <c r="P186" s="148"/>
    </row>
    <row r="187" spans="1:16" s="149" customFormat="1" ht="25.5" x14ac:dyDescent="0.25">
      <c r="A187" s="134">
        <f t="shared" si="21"/>
        <v>84</v>
      </c>
      <c r="B187" s="137" t="s">
        <v>37</v>
      </c>
      <c r="C187" s="138"/>
      <c r="D187" s="139" t="s">
        <v>147</v>
      </c>
      <c r="E187" s="140" t="s">
        <v>17</v>
      </c>
      <c r="F187" s="140" t="s">
        <v>18</v>
      </c>
      <c r="G187" s="141">
        <v>1</v>
      </c>
      <c r="H187" s="142">
        <v>11</v>
      </c>
      <c r="I187" s="143"/>
      <c r="J187" s="144"/>
      <c r="K187" s="145">
        <f t="shared" si="24"/>
        <v>0</v>
      </c>
      <c r="L187" s="145">
        <f t="shared" si="25"/>
        <v>0</v>
      </c>
      <c r="M187" s="145"/>
      <c r="N187" s="146">
        <f t="shared" si="26"/>
        <v>0</v>
      </c>
      <c r="O187" s="147"/>
      <c r="P187" s="148"/>
    </row>
    <row r="188" spans="1:16" s="149" customFormat="1" ht="25.5" x14ac:dyDescent="0.25">
      <c r="A188" s="134">
        <f t="shared" si="21"/>
        <v>85</v>
      </c>
      <c r="B188" s="137" t="s">
        <v>37</v>
      </c>
      <c r="C188" s="138"/>
      <c r="D188" s="139" t="s">
        <v>148</v>
      </c>
      <c r="E188" s="140" t="s">
        <v>17</v>
      </c>
      <c r="F188" s="140" t="s">
        <v>18</v>
      </c>
      <c r="G188" s="141">
        <v>1</v>
      </c>
      <c r="H188" s="142">
        <v>5</v>
      </c>
      <c r="I188" s="143"/>
      <c r="J188" s="144"/>
      <c r="K188" s="145">
        <f t="shared" si="24"/>
        <v>0</v>
      </c>
      <c r="L188" s="145">
        <f t="shared" si="25"/>
        <v>0</v>
      </c>
      <c r="M188" s="145"/>
      <c r="N188" s="146">
        <f t="shared" si="26"/>
        <v>0</v>
      </c>
      <c r="O188" s="147"/>
      <c r="P188" s="148"/>
    </row>
    <row r="189" spans="1:16" s="149" customFormat="1" ht="25.5" x14ac:dyDescent="0.25">
      <c r="A189" s="134">
        <f t="shared" si="21"/>
        <v>86</v>
      </c>
      <c r="B189" s="137" t="s">
        <v>37</v>
      </c>
      <c r="C189" s="138"/>
      <c r="D189" s="139" t="s">
        <v>149</v>
      </c>
      <c r="E189" s="140" t="s">
        <v>17</v>
      </c>
      <c r="F189" s="140" t="s">
        <v>18</v>
      </c>
      <c r="G189" s="141">
        <v>1</v>
      </c>
      <c r="H189" s="142">
        <v>5</v>
      </c>
      <c r="I189" s="143"/>
      <c r="J189" s="144"/>
      <c r="K189" s="145">
        <f t="shared" si="24"/>
        <v>0</v>
      </c>
      <c r="L189" s="145">
        <f t="shared" si="25"/>
        <v>0</v>
      </c>
      <c r="M189" s="145"/>
      <c r="N189" s="146">
        <f t="shared" si="26"/>
        <v>0</v>
      </c>
      <c r="O189" s="147"/>
      <c r="P189" s="148"/>
    </row>
    <row r="190" spans="1:16" s="149" customFormat="1" ht="25.5" x14ac:dyDescent="0.25">
      <c r="A190" s="134">
        <f t="shared" si="21"/>
        <v>87</v>
      </c>
      <c r="B190" s="137" t="s">
        <v>37</v>
      </c>
      <c r="C190" s="138"/>
      <c r="D190" s="139" t="s">
        <v>150</v>
      </c>
      <c r="E190" s="140" t="s">
        <v>17</v>
      </c>
      <c r="F190" s="140" t="s">
        <v>18</v>
      </c>
      <c r="G190" s="141">
        <v>1</v>
      </c>
      <c r="H190" s="142">
        <v>12</v>
      </c>
      <c r="I190" s="143"/>
      <c r="J190" s="144"/>
      <c r="K190" s="145">
        <f t="shared" si="24"/>
        <v>0</v>
      </c>
      <c r="L190" s="145">
        <f t="shared" si="25"/>
        <v>0</v>
      </c>
      <c r="M190" s="145"/>
      <c r="N190" s="146">
        <f t="shared" si="26"/>
        <v>0</v>
      </c>
      <c r="O190" s="147"/>
      <c r="P190" s="148"/>
    </row>
    <row r="191" spans="1:16" s="149" customFormat="1" ht="25.5" x14ac:dyDescent="0.25">
      <c r="A191" s="134">
        <f t="shared" si="21"/>
        <v>88</v>
      </c>
      <c r="B191" s="137" t="s">
        <v>37</v>
      </c>
      <c r="C191" s="138"/>
      <c r="D191" s="139" t="s">
        <v>151</v>
      </c>
      <c r="E191" s="140" t="s">
        <v>17</v>
      </c>
      <c r="F191" s="140" t="s">
        <v>18</v>
      </c>
      <c r="G191" s="141">
        <v>1</v>
      </c>
      <c r="H191" s="142">
        <v>1</v>
      </c>
      <c r="I191" s="143"/>
      <c r="J191" s="144"/>
      <c r="K191" s="145">
        <f t="shared" si="24"/>
        <v>0</v>
      </c>
      <c r="L191" s="145">
        <f t="shared" si="25"/>
        <v>0</v>
      </c>
      <c r="M191" s="145"/>
      <c r="N191" s="146">
        <f t="shared" si="26"/>
        <v>0</v>
      </c>
      <c r="O191" s="147"/>
      <c r="P191" s="148"/>
    </row>
    <row r="192" spans="1:16" s="149" customFormat="1" ht="25.5" x14ac:dyDescent="0.25">
      <c r="A192" s="134">
        <f t="shared" si="21"/>
        <v>89</v>
      </c>
      <c r="B192" s="137" t="s">
        <v>37</v>
      </c>
      <c r="C192" s="138"/>
      <c r="D192" s="139" t="s">
        <v>152</v>
      </c>
      <c r="E192" s="140" t="s">
        <v>17</v>
      </c>
      <c r="F192" s="140" t="s">
        <v>18</v>
      </c>
      <c r="G192" s="141">
        <v>1</v>
      </c>
      <c r="H192" s="142">
        <v>6</v>
      </c>
      <c r="I192" s="143"/>
      <c r="J192" s="144"/>
      <c r="K192" s="145">
        <f t="shared" si="24"/>
        <v>0</v>
      </c>
      <c r="L192" s="145">
        <f t="shared" si="25"/>
        <v>0</v>
      </c>
      <c r="M192" s="145"/>
      <c r="N192" s="146">
        <f t="shared" si="26"/>
        <v>0</v>
      </c>
      <c r="O192" s="147"/>
      <c r="P192" s="148"/>
    </row>
    <row r="193" spans="1:16" s="149" customFormat="1" ht="25.5" x14ac:dyDescent="0.25">
      <c r="A193" s="134">
        <f t="shared" si="21"/>
        <v>90</v>
      </c>
      <c r="B193" s="137" t="s">
        <v>37</v>
      </c>
      <c r="C193" s="138"/>
      <c r="D193" s="139" t="s">
        <v>153</v>
      </c>
      <c r="E193" s="140" t="s">
        <v>17</v>
      </c>
      <c r="F193" s="140" t="s">
        <v>18</v>
      </c>
      <c r="G193" s="141">
        <v>1</v>
      </c>
      <c r="H193" s="142">
        <v>7</v>
      </c>
      <c r="I193" s="143"/>
      <c r="J193" s="144"/>
      <c r="K193" s="145">
        <f t="shared" si="24"/>
        <v>0</v>
      </c>
      <c r="L193" s="145">
        <f t="shared" si="25"/>
        <v>0</v>
      </c>
      <c r="M193" s="145"/>
      <c r="N193" s="146">
        <f t="shared" si="26"/>
        <v>0</v>
      </c>
      <c r="O193" s="147"/>
      <c r="P193" s="148"/>
    </row>
    <row r="194" spans="1:16" s="149" customFormat="1" ht="25.5" x14ac:dyDescent="0.25">
      <c r="A194" s="134">
        <f t="shared" ref="A194:A208" si="27">ROW()-103</f>
        <v>91</v>
      </c>
      <c r="B194" s="137" t="s">
        <v>37</v>
      </c>
      <c r="C194" s="138"/>
      <c r="D194" s="139" t="s">
        <v>154</v>
      </c>
      <c r="E194" s="140" t="s">
        <v>17</v>
      </c>
      <c r="F194" s="140" t="s">
        <v>18</v>
      </c>
      <c r="G194" s="141">
        <v>1</v>
      </c>
      <c r="H194" s="142">
        <v>8</v>
      </c>
      <c r="I194" s="143"/>
      <c r="J194" s="144"/>
      <c r="K194" s="145">
        <f t="shared" si="24"/>
        <v>0</v>
      </c>
      <c r="L194" s="145">
        <f t="shared" si="25"/>
        <v>0</v>
      </c>
      <c r="M194" s="145"/>
      <c r="N194" s="146">
        <f t="shared" si="26"/>
        <v>0</v>
      </c>
      <c r="O194" s="147"/>
      <c r="P194" s="148"/>
    </row>
    <row r="195" spans="1:16" s="149" customFormat="1" ht="25.5" x14ac:dyDescent="0.25">
      <c r="A195" s="134">
        <f t="shared" si="27"/>
        <v>92</v>
      </c>
      <c r="B195" s="137" t="s">
        <v>37</v>
      </c>
      <c r="C195" s="138"/>
      <c r="D195" s="139" t="s">
        <v>155</v>
      </c>
      <c r="E195" s="140" t="s">
        <v>17</v>
      </c>
      <c r="F195" s="140" t="s">
        <v>18</v>
      </c>
      <c r="G195" s="141">
        <v>1</v>
      </c>
      <c r="H195" s="142">
        <v>26</v>
      </c>
      <c r="I195" s="143"/>
      <c r="J195" s="144"/>
      <c r="K195" s="145">
        <f t="shared" si="24"/>
        <v>0</v>
      </c>
      <c r="L195" s="145">
        <f t="shared" si="25"/>
        <v>0</v>
      </c>
      <c r="M195" s="145"/>
      <c r="N195" s="146">
        <f t="shared" si="26"/>
        <v>0</v>
      </c>
      <c r="O195" s="147"/>
      <c r="P195" s="148"/>
    </row>
    <row r="196" spans="1:16" s="149" customFormat="1" ht="25.5" x14ac:dyDescent="0.25">
      <c r="A196" s="134">
        <f t="shared" si="27"/>
        <v>93</v>
      </c>
      <c r="B196" s="137" t="s">
        <v>37</v>
      </c>
      <c r="C196" s="138"/>
      <c r="D196" s="139" t="s">
        <v>156</v>
      </c>
      <c r="E196" s="140" t="s">
        <v>17</v>
      </c>
      <c r="F196" s="140" t="s">
        <v>18</v>
      </c>
      <c r="G196" s="141">
        <v>1</v>
      </c>
      <c r="H196" s="142">
        <v>1</v>
      </c>
      <c r="I196" s="143"/>
      <c r="J196" s="144"/>
      <c r="K196" s="145">
        <f t="shared" si="24"/>
        <v>0</v>
      </c>
      <c r="L196" s="145">
        <f t="shared" si="25"/>
        <v>0</v>
      </c>
      <c r="M196" s="145"/>
      <c r="N196" s="146">
        <f t="shared" si="26"/>
        <v>0</v>
      </c>
      <c r="O196" s="147"/>
      <c r="P196" s="148"/>
    </row>
    <row r="197" spans="1:16" s="149" customFormat="1" ht="25.5" x14ac:dyDescent="0.25">
      <c r="A197" s="134">
        <f t="shared" si="27"/>
        <v>94</v>
      </c>
      <c r="B197" s="137" t="s">
        <v>37</v>
      </c>
      <c r="C197" s="138"/>
      <c r="D197" s="139" t="s">
        <v>157</v>
      </c>
      <c r="E197" s="140" t="s">
        <v>17</v>
      </c>
      <c r="F197" s="140" t="s">
        <v>18</v>
      </c>
      <c r="G197" s="141">
        <v>1</v>
      </c>
      <c r="H197" s="142">
        <v>1</v>
      </c>
      <c r="I197" s="143"/>
      <c r="J197" s="144"/>
      <c r="K197" s="145">
        <f t="shared" si="24"/>
        <v>0</v>
      </c>
      <c r="L197" s="145">
        <f t="shared" si="25"/>
        <v>0</v>
      </c>
      <c r="M197" s="145"/>
      <c r="N197" s="146">
        <f t="shared" si="26"/>
        <v>0</v>
      </c>
      <c r="O197" s="147"/>
      <c r="P197" s="148"/>
    </row>
    <row r="198" spans="1:16" s="149" customFormat="1" ht="25.5" x14ac:dyDescent="0.25">
      <c r="A198" s="134">
        <f t="shared" si="27"/>
        <v>95</v>
      </c>
      <c r="B198" s="137" t="s">
        <v>37</v>
      </c>
      <c r="C198" s="138"/>
      <c r="D198" s="139" t="s">
        <v>158</v>
      </c>
      <c r="E198" s="140" t="s">
        <v>17</v>
      </c>
      <c r="F198" s="140" t="s">
        <v>18</v>
      </c>
      <c r="G198" s="141">
        <v>1</v>
      </c>
      <c r="H198" s="142">
        <v>2</v>
      </c>
      <c r="I198" s="143"/>
      <c r="J198" s="144"/>
      <c r="K198" s="145">
        <f t="shared" si="24"/>
        <v>0</v>
      </c>
      <c r="L198" s="145">
        <f t="shared" si="25"/>
        <v>0</v>
      </c>
      <c r="M198" s="145"/>
      <c r="N198" s="146">
        <f t="shared" si="26"/>
        <v>0</v>
      </c>
      <c r="O198" s="147"/>
      <c r="P198" s="148"/>
    </row>
    <row r="199" spans="1:16" s="149" customFormat="1" ht="25.5" x14ac:dyDescent="0.25">
      <c r="A199" s="134">
        <f t="shared" si="27"/>
        <v>96</v>
      </c>
      <c r="B199" s="137" t="s">
        <v>37</v>
      </c>
      <c r="C199" s="138"/>
      <c r="D199" s="139" t="s">
        <v>159</v>
      </c>
      <c r="E199" s="140" t="s">
        <v>17</v>
      </c>
      <c r="F199" s="140" t="s">
        <v>18</v>
      </c>
      <c r="G199" s="141">
        <v>1</v>
      </c>
      <c r="H199" s="142">
        <v>2</v>
      </c>
      <c r="I199" s="143"/>
      <c r="J199" s="144"/>
      <c r="K199" s="145">
        <f t="shared" si="24"/>
        <v>0</v>
      </c>
      <c r="L199" s="145">
        <f t="shared" si="25"/>
        <v>0</v>
      </c>
      <c r="M199" s="145"/>
      <c r="N199" s="146">
        <f t="shared" si="26"/>
        <v>0</v>
      </c>
      <c r="O199" s="147"/>
      <c r="P199" s="148"/>
    </row>
    <row r="200" spans="1:16" s="149" customFormat="1" ht="25.5" x14ac:dyDescent="0.25">
      <c r="A200" s="134">
        <f t="shared" si="27"/>
        <v>97</v>
      </c>
      <c r="B200" s="137" t="s">
        <v>37</v>
      </c>
      <c r="C200" s="138"/>
      <c r="D200" s="139" t="s">
        <v>160</v>
      </c>
      <c r="E200" s="140" t="s">
        <v>17</v>
      </c>
      <c r="F200" s="140" t="s">
        <v>18</v>
      </c>
      <c r="G200" s="141">
        <v>1</v>
      </c>
      <c r="H200" s="142">
        <v>11</v>
      </c>
      <c r="I200" s="143"/>
      <c r="J200" s="144"/>
      <c r="K200" s="145">
        <f t="shared" si="24"/>
        <v>0</v>
      </c>
      <c r="L200" s="145">
        <f t="shared" si="25"/>
        <v>0</v>
      </c>
      <c r="M200" s="145"/>
      <c r="N200" s="146">
        <f t="shared" si="26"/>
        <v>0</v>
      </c>
      <c r="O200" s="147"/>
      <c r="P200" s="148"/>
    </row>
    <row r="201" spans="1:16" s="149" customFormat="1" ht="25.5" x14ac:dyDescent="0.25">
      <c r="A201" s="134">
        <f t="shared" si="27"/>
        <v>98</v>
      </c>
      <c r="B201" s="137" t="s">
        <v>37</v>
      </c>
      <c r="C201" s="138"/>
      <c r="D201" s="139" t="s">
        <v>161</v>
      </c>
      <c r="E201" s="140" t="s">
        <v>17</v>
      </c>
      <c r="F201" s="140" t="s">
        <v>18</v>
      </c>
      <c r="G201" s="141">
        <v>1</v>
      </c>
      <c r="H201" s="142">
        <v>13</v>
      </c>
      <c r="I201" s="143"/>
      <c r="J201" s="144"/>
      <c r="K201" s="145">
        <f t="shared" si="24"/>
        <v>0</v>
      </c>
      <c r="L201" s="145">
        <f t="shared" si="25"/>
        <v>0</v>
      </c>
      <c r="M201" s="145"/>
      <c r="N201" s="146">
        <f t="shared" si="26"/>
        <v>0</v>
      </c>
      <c r="O201" s="147"/>
      <c r="P201" s="148"/>
    </row>
    <row r="202" spans="1:16" s="149" customFormat="1" ht="25.5" x14ac:dyDescent="0.25">
      <c r="A202" s="134">
        <f t="shared" si="27"/>
        <v>99</v>
      </c>
      <c r="B202" s="137" t="s">
        <v>37</v>
      </c>
      <c r="C202" s="138"/>
      <c r="D202" s="139" t="s">
        <v>162</v>
      </c>
      <c r="E202" s="140" t="s">
        <v>17</v>
      </c>
      <c r="F202" s="140" t="s">
        <v>87</v>
      </c>
      <c r="G202" s="141">
        <v>1</v>
      </c>
      <c r="H202" s="142">
        <v>50</v>
      </c>
      <c r="I202" s="143"/>
      <c r="J202" s="144"/>
      <c r="K202" s="145">
        <f t="shared" si="24"/>
        <v>0</v>
      </c>
      <c r="L202" s="145">
        <f t="shared" si="25"/>
        <v>0</v>
      </c>
      <c r="M202" s="145"/>
      <c r="N202" s="146">
        <f t="shared" si="26"/>
        <v>0</v>
      </c>
      <c r="O202" s="147"/>
      <c r="P202" s="148"/>
    </row>
    <row r="203" spans="1:16" s="149" customFormat="1" ht="25.5" x14ac:dyDescent="0.25">
      <c r="A203" s="134">
        <f t="shared" si="27"/>
        <v>100</v>
      </c>
      <c r="B203" s="137" t="s">
        <v>37</v>
      </c>
      <c r="C203" s="138"/>
      <c r="D203" s="139" t="s">
        <v>163</v>
      </c>
      <c r="E203" s="140" t="s">
        <v>17</v>
      </c>
      <c r="F203" s="140" t="s">
        <v>105</v>
      </c>
      <c r="G203" s="141">
        <v>0.12</v>
      </c>
      <c r="H203" s="142">
        <f>G203*400</f>
        <v>48</v>
      </c>
      <c r="I203" s="143"/>
      <c r="J203" s="144"/>
      <c r="K203" s="145">
        <f t="shared" si="24"/>
        <v>0</v>
      </c>
      <c r="L203" s="145">
        <f t="shared" si="25"/>
        <v>0</v>
      </c>
      <c r="M203" s="145"/>
      <c r="N203" s="146">
        <f t="shared" si="26"/>
        <v>0</v>
      </c>
      <c r="O203" s="147"/>
      <c r="P203" s="148"/>
    </row>
    <row r="204" spans="1:16" s="34" customFormat="1" x14ac:dyDescent="0.25">
      <c r="A204" s="99">
        <f t="shared" si="27"/>
        <v>101</v>
      </c>
      <c r="B204" s="100"/>
      <c r="C204" s="85" t="s">
        <v>164</v>
      </c>
      <c r="D204" s="86" t="s">
        <v>165</v>
      </c>
      <c r="E204" s="101"/>
      <c r="F204" s="101"/>
      <c r="G204" s="102"/>
      <c r="H204" s="103"/>
      <c r="I204" s="104"/>
      <c r="J204" s="105"/>
      <c r="K204" s="106"/>
      <c r="L204" s="107"/>
      <c r="M204" s="107"/>
      <c r="N204" s="108"/>
      <c r="O204" s="97"/>
      <c r="P204" s="98"/>
    </row>
    <row r="205" spans="1:16" s="121" customFormat="1" collapsed="1" x14ac:dyDescent="0.25">
      <c r="A205" s="109">
        <f t="shared" si="27"/>
        <v>102</v>
      </c>
      <c r="B205" s="110" t="s">
        <v>36</v>
      </c>
      <c r="C205" s="111" t="s">
        <v>164</v>
      </c>
      <c r="D205" s="112" t="s">
        <v>166</v>
      </c>
      <c r="E205" s="113" t="s">
        <v>16</v>
      </c>
      <c r="F205" s="113" t="s">
        <v>65</v>
      </c>
      <c r="G205" s="114">
        <v>1</v>
      </c>
      <c r="H205" s="115">
        <v>75.37</v>
      </c>
      <c r="I205" s="116"/>
      <c r="J205" s="117"/>
      <c r="K205" s="118">
        <f>J205</f>
        <v>0</v>
      </c>
      <c r="L205" s="118"/>
      <c r="M205" s="118">
        <f>H205*J205</f>
        <v>0</v>
      </c>
      <c r="N205" s="119">
        <f>M205</f>
        <v>0</v>
      </c>
      <c r="O205" s="120"/>
      <c r="P205" s="130"/>
    </row>
    <row r="206" spans="1:16" s="121" customFormat="1" collapsed="1" x14ac:dyDescent="0.25">
      <c r="A206" s="109">
        <f t="shared" si="27"/>
        <v>103</v>
      </c>
      <c r="B206" s="110" t="s">
        <v>36</v>
      </c>
      <c r="C206" s="111" t="s">
        <v>164</v>
      </c>
      <c r="D206" s="112" t="s">
        <v>167</v>
      </c>
      <c r="E206" s="113" t="s">
        <v>16</v>
      </c>
      <c r="F206" s="113" t="s">
        <v>87</v>
      </c>
      <c r="G206" s="114">
        <v>1</v>
      </c>
      <c r="H206" s="115">
        <v>1248.5</v>
      </c>
      <c r="I206" s="116"/>
      <c r="J206" s="117"/>
      <c r="K206" s="118">
        <f t="shared" ref="K206:K208" si="28">J206</f>
        <v>0</v>
      </c>
      <c r="L206" s="118"/>
      <c r="M206" s="118">
        <f t="shared" ref="M206:M208" si="29">H206*J206</f>
        <v>0</v>
      </c>
      <c r="N206" s="119">
        <f t="shared" ref="N206:N208" si="30">M206</f>
        <v>0</v>
      </c>
      <c r="O206" s="120"/>
      <c r="P206" s="130"/>
    </row>
    <row r="207" spans="1:16" s="121" customFormat="1" collapsed="1" x14ac:dyDescent="0.25">
      <c r="A207" s="109">
        <f t="shared" si="27"/>
        <v>104</v>
      </c>
      <c r="B207" s="110" t="s">
        <v>36</v>
      </c>
      <c r="C207" s="111" t="s">
        <v>164</v>
      </c>
      <c r="D207" s="112" t="s">
        <v>232</v>
      </c>
      <c r="E207" s="113" t="s">
        <v>16</v>
      </c>
      <c r="F207" s="113" t="s">
        <v>87</v>
      </c>
      <c r="G207" s="114">
        <v>1</v>
      </c>
      <c r="H207" s="115">
        <v>1248.5</v>
      </c>
      <c r="I207" s="116"/>
      <c r="J207" s="117"/>
      <c r="K207" s="118">
        <f t="shared" si="28"/>
        <v>0</v>
      </c>
      <c r="L207" s="118"/>
      <c r="M207" s="118">
        <f t="shared" ref="M207" si="31">H207*J207</f>
        <v>0</v>
      </c>
      <c r="N207" s="119">
        <f t="shared" si="30"/>
        <v>0</v>
      </c>
      <c r="O207" s="120"/>
      <c r="P207" s="130"/>
    </row>
    <row r="208" spans="1:16" s="121" customFormat="1" ht="15.75" collapsed="1" thickBot="1" x14ac:dyDescent="0.3">
      <c r="A208" s="109">
        <f t="shared" si="27"/>
        <v>105</v>
      </c>
      <c r="B208" s="110" t="s">
        <v>36</v>
      </c>
      <c r="C208" s="111" t="s">
        <v>164</v>
      </c>
      <c r="D208" s="112" t="s">
        <v>257</v>
      </c>
      <c r="E208" s="113" t="s">
        <v>16</v>
      </c>
      <c r="F208" s="113" t="s">
        <v>87</v>
      </c>
      <c r="G208" s="114">
        <v>1</v>
      </c>
      <c r="H208" s="115">
        <v>1248.5</v>
      </c>
      <c r="I208" s="116"/>
      <c r="J208" s="117"/>
      <c r="K208" s="118">
        <f t="shared" si="28"/>
        <v>0</v>
      </c>
      <c r="L208" s="118"/>
      <c r="M208" s="118">
        <f t="shared" si="29"/>
        <v>0</v>
      </c>
      <c r="N208" s="119">
        <f t="shared" si="30"/>
        <v>0</v>
      </c>
      <c r="O208" s="120"/>
      <c r="P208" s="153"/>
    </row>
    <row r="209" spans="1:16" x14ac:dyDescent="0.25">
      <c r="A209" s="13"/>
      <c r="B209" s="8"/>
      <c r="C209" s="1"/>
      <c r="D209" s="2" t="s">
        <v>19</v>
      </c>
      <c r="E209" s="1"/>
      <c r="F209" s="1"/>
      <c r="G209" s="1"/>
      <c r="H209" s="7"/>
      <c r="I209" s="6"/>
      <c r="J209" s="3"/>
      <c r="K209" s="3"/>
      <c r="L209" s="4">
        <f>SUM(L11:L208)</f>
        <v>0</v>
      </c>
      <c r="M209" s="4">
        <f>SUM(M11:M208)</f>
        <v>0</v>
      </c>
      <c r="N209" s="5">
        <f>SUM(N11:N208)</f>
        <v>0</v>
      </c>
      <c r="O209" s="18"/>
      <c r="P209" s="22"/>
    </row>
    <row r="210" spans="1:16" x14ac:dyDescent="0.25">
      <c r="A210" s="192"/>
      <c r="B210" s="193"/>
      <c r="C210" s="35"/>
      <c r="D210" s="2" t="s">
        <v>34</v>
      </c>
      <c r="E210" s="1"/>
      <c r="F210" s="1"/>
      <c r="G210" s="1"/>
      <c r="H210" s="36"/>
      <c r="I210" s="37"/>
      <c r="J210" s="38"/>
      <c r="K210" s="38"/>
      <c r="L210" s="4"/>
      <c r="M210" s="4"/>
      <c r="N210" s="5">
        <f>N209/1.22*0.22</f>
        <v>0</v>
      </c>
      <c r="O210" s="18"/>
      <c r="P210" s="22"/>
    </row>
    <row r="211" spans="1:16" x14ac:dyDescent="0.25">
      <c r="A211" s="39" t="s">
        <v>20</v>
      </c>
      <c r="B211" s="40"/>
      <c r="C211" s="40"/>
      <c r="D211" s="40"/>
      <c r="E211" s="40"/>
      <c r="F211" s="40"/>
      <c r="G211" s="40"/>
      <c r="H211" s="41"/>
      <c r="I211" s="42"/>
      <c r="J211" s="42"/>
      <c r="K211" s="43"/>
      <c r="L211" s="43"/>
      <c r="M211" s="43"/>
      <c r="N211" s="44"/>
      <c r="O211" s="18"/>
      <c r="P211" s="22"/>
    </row>
    <row r="212" spans="1:16" x14ac:dyDescent="0.25">
      <c r="A212" s="198">
        <v>1</v>
      </c>
      <c r="B212" s="199"/>
      <c r="C212" s="45"/>
      <c r="D212" s="46" t="s">
        <v>21</v>
      </c>
      <c r="E212" s="47"/>
      <c r="F212" s="48"/>
      <c r="G212" s="48"/>
      <c r="H212" s="49"/>
      <c r="I212" s="50"/>
      <c r="J212" s="51"/>
      <c r="K212" s="52"/>
      <c r="L212" s="52"/>
      <c r="M212" s="52"/>
      <c r="N212" s="53"/>
      <c r="O212" s="18"/>
      <c r="P212" s="18"/>
    </row>
    <row r="213" spans="1:16" ht="30" customHeight="1" x14ac:dyDescent="0.25">
      <c r="A213" s="196">
        <v>2</v>
      </c>
      <c r="B213" s="197"/>
      <c r="C213" s="54"/>
      <c r="D213" s="55" t="s">
        <v>22</v>
      </c>
      <c r="E213" s="56"/>
      <c r="F213" s="57"/>
      <c r="G213" s="57"/>
      <c r="H213" s="58"/>
      <c r="I213" s="50"/>
      <c r="J213" s="51"/>
      <c r="K213" s="52"/>
      <c r="L213" s="52"/>
      <c r="M213" s="52"/>
      <c r="N213" s="53"/>
      <c r="O213" s="18"/>
      <c r="P213" s="22"/>
    </row>
    <row r="214" spans="1:16" x14ac:dyDescent="0.25">
      <c r="A214" s="196">
        <v>3</v>
      </c>
      <c r="B214" s="197"/>
      <c r="C214" s="45"/>
      <c r="D214" s="55" t="s">
        <v>23</v>
      </c>
      <c r="E214" s="56"/>
      <c r="F214" s="57"/>
      <c r="G214" s="57"/>
      <c r="H214" s="58"/>
      <c r="I214" s="50"/>
      <c r="J214" s="51"/>
      <c r="K214" s="52"/>
      <c r="L214" s="52"/>
      <c r="M214" s="52"/>
      <c r="N214" s="53"/>
      <c r="O214" s="18"/>
      <c r="P214" s="22"/>
    </row>
    <row r="215" spans="1:16" ht="25.5" x14ac:dyDescent="0.25">
      <c r="A215" s="196">
        <v>4</v>
      </c>
      <c r="B215" s="197"/>
      <c r="C215" s="54"/>
      <c r="D215" s="55" t="s">
        <v>24</v>
      </c>
      <c r="E215" s="56"/>
      <c r="F215" s="57"/>
      <c r="G215" s="57"/>
      <c r="H215" s="58"/>
      <c r="I215" s="50"/>
      <c r="J215" s="51"/>
      <c r="K215" s="52"/>
      <c r="L215" s="52"/>
      <c r="M215" s="52"/>
      <c r="N215" s="53"/>
      <c r="O215" s="18"/>
      <c r="P215" s="22"/>
    </row>
    <row r="216" spans="1:16" ht="25.5" x14ac:dyDescent="0.25">
      <c r="A216" s="196">
        <v>5</v>
      </c>
      <c r="B216" s="197"/>
      <c r="C216" s="45"/>
      <c r="D216" s="55" t="s">
        <v>25</v>
      </c>
      <c r="E216" s="56"/>
      <c r="F216" s="57"/>
      <c r="G216" s="57"/>
      <c r="H216" s="58"/>
      <c r="I216" s="50"/>
      <c r="J216" s="51"/>
      <c r="K216" s="52"/>
      <c r="L216" s="52"/>
      <c r="M216" s="52"/>
      <c r="N216" s="53"/>
      <c r="O216" s="18"/>
      <c r="P216" s="18"/>
    </row>
    <row r="217" spans="1:16" x14ac:dyDescent="0.25">
      <c r="A217" s="196">
        <v>6</v>
      </c>
      <c r="B217" s="197"/>
      <c r="C217" s="54"/>
      <c r="D217" s="55" t="s">
        <v>26</v>
      </c>
      <c r="E217" s="56"/>
      <c r="F217" s="57"/>
      <c r="G217" s="57"/>
      <c r="H217" s="58"/>
      <c r="I217" s="50"/>
      <c r="J217" s="51"/>
      <c r="K217" s="52"/>
      <c r="L217" s="52"/>
      <c r="M217" s="52"/>
      <c r="N217" s="53"/>
      <c r="O217" s="18"/>
      <c r="P217" s="22"/>
    </row>
    <row r="218" spans="1:16" x14ac:dyDescent="0.25">
      <c r="A218" s="196">
        <v>7</v>
      </c>
      <c r="B218" s="197"/>
      <c r="C218" s="45"/>
      <c r="D218" s="55" t="s">
        <v>27</v>
      </c>
      <c r="E218" s="56"/>
      <c r="F218" s="57"/>
      <c r="G218" s="57"/>
      <c r="H218" s="58"/>
      <c r="I218" s="50"/>
      <c r="J218" s="51"/>
      <c r="K218" s="52"/>
      <c r="L218" s="52"/>
      <c r="M218" s="52"/>
      <c r="N218" s="53"/>
      <c r="O218" s="18"/>
      <c r="P218" s="22"/>
    </row>
    <row r="219" spans="1:16" x14ac:dyDescent="0.25">
      <c r="A219" s="196">
        <v>8</v>
      </c>
      <c r="B219" s="197"/>
      <c r="C219" s="54"/>
      <c r="D219" s="55" t="s">
        <v>28</v>
      </c>
      <c r="E219" s="56"/>
      <c r="F219" s="57"/>
      <c r="G219" s="57"/>
      <c r="H219" s="58"/>
      <c r="I219" s="50"/>
      <c r="J219" s="51"/>
      <c r="K219" s="52"/>
      <c r="L219" s="52"/>
      <c r="M219" s="52"/>
      <c r="N219" s="53"/>
      <c r="O219" s="18"/>
      <c r="P219" s="22"/>
    </row>
    <row r="220" spans="1:16" x14ac:dyDescent="0.25">
      <c r="A220" s="196">
        <v>9</v>
      </c>
      <c r="B220" s="197"/>
      <c r="C220" s="45"/>
      <c r="D220" s="55" t="s">
        <v>29</v>
      </c>
      <c r="E220" s="56"/>
      <c r="F220" s="57"/>
      <c r="G220" s="57"/>
      <c r="H220" s="58"/>
      <c r="I220" s="50"/>
      <c r="J220" s="51"/>
      <c r="K220" s="52"/>
      <c r="L220" s="52"/>
      <c r="M220" s="52"/>
      <c r="N220" s="53"/>
      <c r="O220" s="18"/>
      <c r="P220" s="18"/>
    </row>
    <row r="221" spans="1:16" ht="25.5" x14ac:dyDescent="0.25">
      <c r="A221" s="196">
        <v>10</v>
      </c>
      <c r="B221" s="197"/>
      <c r="C221" s="54"/>
      <c r="D221" s="59" t="s">
        <v>30</v>
      </c>
      <c r="E221" s="60"/>
      <c r="F221" s="57"/>
      <c r="G221" s="57"/>
      <c r="H221" s="58"/>
      <c r="I221" s="50"/>
      <c r="J221" s="51"/>
      <c r="K221" s="52"/>
      <c r="L221" s="52"/>
      <c r="M221" s="52"/>
      <c r="N221" s="53"/>
      <c r="O221" s="18"/>
      <c r="P221" s="22"/>
    </row>
    <row r="222" spans="1:16" ht="15.75" thickBot="1" x14ac:dyDescent="0.3">
      <c r="A222" s="194">
        <v>11</v>
      </c>
      <c r="B222" s="195"/>
      <c r="C222" s="61"/>
      <c r="D222" s="62" t="s">
        <v>31</v>
      </c>
      <c r="E222" s="63"/>
      <c r="F222" s="64"/>
      <c r="G222" s="64"/>
      <c r="H222" s="65"/>
      <c r="I222" s="66"/>
      <c r="J222" s="67"/>
      <c r="K222" s="68"/>
      <c r="L222" s="68"/>
      <c r="M222" s="68"/>
      <c r="N222" s="69"/>
      <c r="O222" s="18"/>
      <c r="P222" s="22"/>
    </row>
    <row r="223" spans="1:16" x14ac:dyDescent="0.25">
      <c r="A223" s="70"/>
      <c r="B223" s="70"/>
      <c r="C223" s="71"/>
      <c r="D223" s="72"/>
      <c r="E223" s="70"/>
      <c r="F223" s="71"/>
      <c r="G223" s="71"/>
      <c r="H223" s="73"/>
      <c r="I223" s="71"/>
      <c r="J223" s="71"/>
      <c r="K223" s="74"/>
      <c r="L223" s="71"/>
      <c r="M223" s="71"/>
      <c r="N223" s="71"/>
      <c r="O223" s="18"/>
      <c r="P223" s="22"/>
    </row>
    <row r="224" spans="1:16" ht="96" customHeight="1" x14ac:dyDescent="0.25">
      <c r="A224" s="190" t="s">
        <v>259</v>
      </c>
      <c r="B224" s="190"/>
      <c r="C224" s="191"/>
      <c r="D224" s="191"/>
      <c r="E224" s="191"/>
      <c r="F224" s="191"/>
      <c r="G224" s="191"/>
      <c r="H224" s="191"/>
      <c r="I224" s="191"/>
      <c r="J224" s="191"/>
      <c r="K224" s="191"/>
      <c r="L224" s="191"/>
      <c r="M224" s="191"/>
      <c r="N224" s="191"/>
      <c r="O224" s="18"/>
      <c r="P224" s="18"/>
    </row>
    <row r="225" spans="1:16" ht="47.25" customHeight="1" x14ac:dyDescent="0.25">
      <c r="A225" s="14"/>
      <c r="B225" s="14"/>
      <c r="C225" s="14"/>
      <c r="D225" s="15" t="s">
        <v>32</v>
      </c>
      <c r="E225" s="15"/>
      <c r="F225" s="15"/>
      <c r="G225" s="15"/>
      <c r="H225" s="15"/>
      <c r="I225" s="15"/>
      <c r="J225" s="16"/>
      <c r="K225" s="16"/>
      <c r="L225" s="75"/>
      <c r="M225" s="16"/>
      <c r="N225" s="76"/>
      <c r="O225" s="18"/>
      <c r="P225" s="22"/>
    </row>
  </sheetData>
  <sheetProtection autoFilter="0"/>
  <autoFilter ref="A10:N222" xr:uid="{00000000-0001-0000-0000-000000000000}"/>
  <mergeCells count="29">
    <mergeCell ref="P8:P10"/>
    <mergeCell ref="A224:N224"/>
    <mergeCell ref="A210:B210"/>
    <mergeCell ref="A222:B222"/>
    <mergeCell ref="A221:B221"/>
    <mergeCell ref="A215:B215"/>
    <mergeCell ref="A214:B214"/>
    <mergeCell ref="A213:B213"/>
    <mergeCell ref="A212:B212"/>
    <mergeCell ref="A220:B220"/>
    <mergeCell ref="A219:B219"/>
    <mergeCell ref="A218:B218"/>
    <mergeCell ref="A217:B217"/>
    <mergeCell ref="A216:B216"/>
    <mergeCell ref="A3:N3"/>
    <mergeCell ref="A4:N4"/>
    <mergeCell ref="A5:N5"/>
    <mergeCell ref="A8:A9"/>
    <mergeCell ref="C8:C9"/>
    <mergeCell ref="D8:D9"/>
    <mergeCell ref="E8:E9"/>
    <mergeCell ref="F8:F9"/>
    <mergeCell ref="G8:G9"/>
    <mergeCell ref="H8:H9"/>
    <mergeCell ref="B8:B9"/>
    <mergeCell ref="I8:J8"/>
    <mergeCell ref="K8:K9"/>
    <mergeCell ref="L8:M8"/>
    <mergeCell ref="N8:N9"/>
  </mergeCells>
  <phoneticPr fontId="2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806B-A601-4911-84C4-E77B46BAD7BD}">
  <sheetPr>
    <outlinePr summaryBelow="0"/>
  </sheetPr>
  <dimension ref="A1:P235"/>
  <sheetViews>
    <sheetView zoomScale="90" zoomScaleNormal="90" workbookViewId="0"/>
  </sheetViews>
  <sheetFormatPr defaultRowHeight="15" outlineLevelRow="1" x14ac:dyDescent="0.25"/>
  <cols>
    <col min="1" max="1" width="9.5703125" style="34" customWidth="1"/>
    <col min="2" max="2" width="2.7109375" style="34" bestFit="1" customWidth="1"/>
    <col min="3" max="3" width="16.42578125" style="19" customWidth="1"/>
    <col min="4" max="4" width="42.85546875" style="19" customWidth="1"/>
    <col min="5" max="5" width="17" style="19" customWidth="1"/>
    <col min="6" max="6" width="9.7109375" style="19" customWidth="1"/>
    <col min="7" max="7" width="9.5703125" style="19" customWidth="1"/>
    <col min="8" max="8" width="10.7109375" style="19" customWidth="1"/>
    <col min="9" max="10" width="13.7109375" style="19" customWidth="1"/>
    <col min="11" max="11" width="14.7109375" style="19" customWidth="1"/>
    <col min="12" max="12" width="13.28515625" style="19" customWidth="1"/>
    <col min="13" max="13" width="14.7109375" style="19" customWidth="1"/>
    <col min="14" max="14" width="17.28515625" style="19" customWidth="1"/>
    <col min="15" max="15" width="2.7109375" style="19" customWidth="1"/>
    <col min="16" max="16" width="62.140625" style="81" customWidth="1"/>
    <col min="17" max="16384" width="9.140625" style="19"/>
  </cols>
  <sheetData>
    <row r="1" spans="1:16" x14ac:dyDescent="0.25">
      <c r="A1" s="14"/>
      <c r="B1" s="14"/>
      <c r="C1" s="14"/>
      <c r="D1" s="15"/>
      <c r="E1" s="15"/>
      <c r="F1" s="15"/>
      <c r="G1" s="15"/>
      <c r="H1" s="15"/>
      <c r="I1" s="16"/>
      <c r="J1" s="16"/>
      <c r="K1" s="16"/>
      <c r="L1" s="16"/>
      <c r="M1" s="16"/>
      <c r="N1" s="17" t="s">
        <v>0</v>
      </c>
      <c r="O1" s="18"/>
      <c r="P1" s="154"/>
    </row>
    <row r="2" spans="1:16" x14ac:dyDescent="0.25">
      <c r="A2" s="14"/>
      <c r="B2" s="14"/>
      <c r="C2" s="14"/>
      <c r="D2" s="15"/>
      <c r="E2" s="15"/>
      <c r="F2" s="15"/>
      <c r="G2" s="15"/>
      <c r="H2" s="15"/>
      <c r="I2" s="16"/>
      <c r="J2" s="16"/>
      <c r="K2" s="16"/>
      <c r="L2" s="16"/>
      <c r="M2" s="16"/>
      <c r="N2" s="17" t="s">
        <v>1</v>
      </c>
      <c r="O2" s="18"/>
      <c r="P2" s="154"/>
    </row>
    <row r="3" spans="1:16" ht="18.75" x14ac:dyDescent="0.25">
      <c r="A3" s="166" t="s">
        <v>2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8"/>
      <c r="P3" s="154"/>
    </row>
    <row r="4" spans="1:16" ht="15.75" x14ac:dyDescent="0.25">
      <c r="A4" s="167" t="s">
        <v>170</v>
      </c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8"/>
      <c r="P4" s="154"/>
    </row>
    <row r="5" spans="1:16" ht="15.75" x14ac:dyDescent="0.25">
      <c r="A5" s="168" t="s">
        <v>39</v>
      </c>
      <c r="B5" s="168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8"/>
      <c r="P5" s="154"/>
    </row>
    <row r="6" spans="1:16" ht="15.75" x14ac:dyDescent="0.25">
      <c r="A6" s="20"/>
      <c r="B6" s="20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18"/>
      <c r="P6" s="154"/>
    </row>
    <row r="7" spans="1:16" ht="16.5" thickBot="1" x14ac:dyDescent="0.3">
      <c r="A7" s="22"/>
      <c r="B7" s="22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18"/>
      <c r="P7" s="154"/>
    </row>
    <row r="8" spans="1:16" x14ac:dyDescent="0.25">
      <c r="A8" s="170" t="s">
        <v>33</v>
      </c>
      <c r="B8" s="180"/>
      <c r="C8" s="172" t="s">
        <v>3</v>
      </c>
      <c r="D8" s="174" t="s">
        <v>4</v>
      </c>
      <c r="E8" s="174" t="s">
        <v>5</v>
      </c>
      <c r="F8" s="174" t="s">
        <v>6</v>
      </c>
      <c r="G8" s="176" t="s">
        <v>7</v>
      </c>
      <c r="H8" s="178" t="s">
        <v>8</v>
      </c>
      <c r="I8" s="182" t="s">
        <v>35</v>
      </c>
      <c r="J8" s="183"/>
      <c r="K8" s="183" t="s">
        <v>10</v>
      </c>
      <c r="L8" s="183" t="s">
        <v>11</v>
      </c>
      <c r="M8" s="183"/>
      <c r="N8" s="185" t="s">
        <v>12</v>
      </c>
      <c r="O8" s="15" t="s">
        <v>13</v>
      </c>
      <c r="P8" s="200" t="s">
        <v>9</v>
      </c>
    </row>
    <row r="9" spans="1:16" ht="26.25" thickBot="1" x14ac:dyDescent="0.3">
      <c r="A9" s="171"/>
      <c r="B9" s="181"/>
      <c r="C9" s="173"/>
      <c r="D9" s="175"/>
      <c r="E9" s="175"/>
      <c r="F9" s="175"/>
      <c r="G9" s="177"/>
      <c r="H9" s="179"/>
      <c r="I9" s="24" t="s">
        <v>14</v>
      </c>
      <c r="J9" s="80" t="s">
        <v>15</v>
      </c>
      <c r="K9" s="184"/>
      <c r="L9" s="80" t="s">
        <v>14</v>
      </c>
      <c r="M9" s="80" t="s">
        <v>15</v>
      </c>
      <c r="N9" s="186"/>
      <c r="O9" s="18"/>
      <c r="P9" s="201"/>
    </row>
    <row r="10" spans="1:16" ht="15.75" thickBot="1" x14ac:dyDescent="0.3">
      <c r="A10" s="26">
        <v>1</v>
      </c>
      <c r="B10" s="27"/>
      <c r="C10" s="28">
        <v>2</v>
      </c>
      <c r="D10" s="29">
        <v>3</v>
      </c>
      <c r="E10" s="29">
        <v>4</v>
      </c>
      <c r="F10" s="29">
        <v>5</v>
      </c>
      <c r="G10" s="30">
        <v>6</v>
      </c>
      <c r="H10" s="9">
        <v>7</v>
      </c>
      <c r="I10" s="10">
        <v>8</v>
      </c>
      <c r="J10" s="11">
        <v>9</v>
      </c>
      <c r="K10" s="11">
        <v>10</v>
      </c>
      <c r="L10" s="11">
        <v>11</v>
      </c>
      <c r="M10" s="11">
        <v>12</v>
      </c>
      <c r="N10" s="12">
        <v>13</v>
      </c>
      <c r="O10" s="31"/>
      <c r="P10" s="202"/>
    </row>
    <row r="11" spans="1:16" s="34" customFormat="1" ht="27" customHeight="1" x14ac:dyDescent="0.25">
      <c r="A11" s="84">
        <f>ROW()-10</f>
        <v>1</v>
      </c>
      <c r="B11" s="82"/>
      <c r="C11" s="83" t="s">
        <v>40</v>
      </c>
      <c r="D11" s="156" t="s">
        <v>41</v>
      </c>
      <c r="E11" s="157"/>
      <c r="F11" s="157"/>
      <c r="G11" s="158"/>
      <c r="H11" s="159"/>
      <c r="I11" s="160"/>
      <c r="J11" s="161"/>
      <c r="K11" s="162"/>
      <c r="L11" s="161"/>
      <c r="M11" s="161"/>
      <c r="N11" s="163"/>
      <c r="O11" s="97"/>
      <c r="P11" s="164"/>
    </row>
    <row r="12" spans="1:16" s="34" customFormat="1" x14ac:dyDescent="0.25">
      <c r="A12" s="87">
        <f t="shared" ref="A12:A14" si="0">ROW()-10</f>
        <v>2</v>
      </c>
      <c r="B12" s="88"/>
      <c r="C12" s="32" t="s">
        <v>172</v>
      </c>
      <c r="D12" s="33" t="s">
        <v>173</v>
      </c>
      <c r="E12" s="89"/>
      <c r="F12" s="89"/>
      <c r="G12" s="90"/>
      <c r="H12" s="91"/>
      <c r="I12" s="92"/>
      <c r="J12" s="93"/>
      <c r="K12" s="94"/>
      <c r="L12" s="95"/>
      <c r="M12" s="95"/>
      <c r="N12" s="96"/>
      <c r="O12" s="97"/>
      <c r="P12" s="98"/>
    </row>
    <row r="13" spans="1:16" s="34" customFormat="1" x14ac:dyDescent="0.25">
      <c r="A13" s="99">
        <f t="shared" si="0"/>
        <v>3</v>
      </c>
      <c r="B13" s="100"/>
      <c r="C13" s="85" t="s">
        <v>174</v>
      </c>
      <c r="D13" s="86" t="s">
        <v>45</v>
      </c>
      <c r="E13" s="101"/>
      <c r="F13" s="101"/>
      <c r="G13" s="102"/>
      <c r="H13" s="103"/>
      <c r="I13" s="104"/>
      <c r="J13" s="105"/>
      <c r="K13" s="106"/>
      <c r="L13" s="107"/>
      <c r="M13" s="107"/>
      <c r="N13" s="108"/>
      <c r="O13" s="97"/>
      <c r="P13" s="98"/>
    </row>
    <row r="14" spans="1:16" s="121" customFormat="1" ht="38.25" collapsed="1" x14ac:dyDescent="0.25">
      <c r="A14" s="109">
        <f t="shared" si="0"/>
        <v>4</v>
      </c>
      <c r="B14" s="110" t="s">
        <v>36</v>
      </c>
      <c r="C14" s="111" t="s">
        <v>175</v>
      </c>
      <c r="D14" s="112" t="s">
        <v>47</v>
      </c>
      <c r="E14" s="113" t="s">
        <v>16</v>
      </c>
      <c r="F14" s="113" t="s">
        <v>65</v>
      </c>
      <c r="G14" s="114">
        <v>1</v>
      </c>
      <c r="H14" s="115">
        <f>SUM(H15:H64)</f>
        <v>10622.07</v>
      </c>
      <c r="I14" s="116"/>
      <c r="J14" s="117"/>
      <c r="K14" s="118">
        <f>J14</f>
        <v>0</v>
      </c>
      <c r="L14" s="118"/>
      <c r="M14" s="118">
        <f>H14*J14</f>
        <v>0</v>
      </c>
      <c r="N14" s="119">
        <f>M14</f>
        <v>0</v>
      </c>
      <c r="O14" s="120"/>
      <c r="P14" s="152" t="s">
        <v>264</v>
      </c>
    </row>
    <row r="15" spans="1:16" s="131" customFormat="1" hidden="1" outlineLevel="1" x14ac:dyDescent="0.25">
      <c r="A15" s="135"/>
      <c r="B15" s="122"/>
      <c r="C15" s="123"/>
      <c r="D15" s="124" t="s">
        <v>178</v>
      </c>
      <c r="E15" s="133" t="s">
        <v>66</v>
      </c>
      <c r="F15" s="133" t="s">
        <v>65</v>
      </c>
      <c r="G15" s="136">
        <v>1</v>
      </c>
      <c r="H15" s="132">
        <v>448.12</v>
      </c>
      <c r="I15" s="125"/>
      <c r="J15" s="126"/>
      <c r="K15" s="127"/>
      <c r="L15" s="127"/>
      <c r="M15" s="127"/>
      <c r="N15" s="128"/>
      <c r="O15" s="129"/>
      <c r="P15" s="152"/>
    </row>
    <row r="16" spans="1:16" s="131" customFormat="1" hidden="1" outlineLevel="1" x14ac:dyDescent="0.25">
      <c r="A16" s="135"/>
      <c r="B16" s="122"/>
      <c r="C16" s="123"/>
      <c r="D16" s="124" t="s">
        <v>179</v>
      </c>
      <c r="E16" s="133" t="s">
        <v>66</v>
      </c>
      <c r="F16" s="133" t="s">
        <v>65</v>
      </c>
      <c r="G16" s="136">
        <v>1</v>
      </c>
      <c r="H16" s="132">
        <v>865.53</v>
      </c>
      <c r="I16" s="125"/>
      <c r="J16" s="126"/>
      <c r="K16" s="127"/>
      <c r="L16" s="127"/>
      <c r="M16" s="127"/>
      <c r="N16" s="128"/>
      <c r="O16" s="129"/>
      <c r="P16" s="152"/>
    </row>
    <row r="17" spans="1:16" s="131" customFormat="1" hidden="1" outlineLevel="1" x14ac:dyDescent="0.25">
      <c r="A17" s="135"/>
      <c r="B17" s="122"/>
      <c r="C17" s="123"/>
      <c r="D17" s="124" t="s">
        <v>180</v>
      </c>
      <c r="E17" s="133" t="s">
        <v>66</v>
      </c>
      <c r="F17" s="133" t="s">
        <v>65</v>
      </c>
      <c r="G17" s="136">
        <v>1</v>
      </c>
      <c r="H17" s="132">
        <v>763.03</v>
      </c>
      <c r="I17" s="125"/>
      <c r="J17" s="126"/>
      <c r="K17" s="127"/>
      <c r="L17" s="127"/>
      <c r="M17" s="127"/>
      <c r="N17" s="128"/>
      <c r="O17" s="129"/>
      <c r="P17" s="152"/>
    </row>
    <row r="18" spans="1:16" s="131" customFormat="1" hidden="1" outlineLevel="1" x14ac:dyDescent="0.25">
      <c r="A18" s="135"/>
      <c r="B18" s="122"/>
      <c r="C18" s="123"/>
      <c r="D18" s="124" t="s">
        <v>181</v>
      </c>
      <c r="E18" s="133" t="s">
        <v>66</v>
      </c>
      <c r="F18" s="133" t="s">
        <v>65</v>
      </c>
      <c r="G18" s="136">
        <v>1</v>
      </c>
      <c r="H18" s="132">
        <v>704.53</v>
      </c>
      <c r="I18" s="125"/>
      <c r="J18" s="126"/>
      <c r="K18" s="127"/>
      <c r="L18" s="127"/>
      <c r="M18" s="127"/>
      <c r="N18" s="128"/>
      <c r="O18" s="129"/>
      <c r="P18" s="152"/>
    </row>
    <row r="19" spans="1:16" s="131" customFormat="1" hidden="1" outlineLevel="1" x14ac:dyDescent="0.25">
      <c r="A19" s="135"/>
      <c r="B19" s="122"/>
      <c r="C19" s="123"/>
      <c r="D19" s="124" t="s">
        <v>182</v>
      </c>
      <c r="E19" s="133" t="s">
        <v>66</v>
      </c>
      <c r="F19" s="133" t="s">
        <v>65</v>
      </c>
      <c r="G19" s="136">
        <v>1</v>
      </c>
      <c r="H19" s="132">
        <v>603.47</v>
      </c>
      <c r="I19" s="125"/>
      <c r="J19" s="126"/>
      <c r="K19" s="127"/>
      <c r="L19" s="127"/>
      <c r="M19" s="127"/>
      <c r="N19" s="128"/>
      <c r="O19" s="129"/>
      <c r="P19" s="152"/>
    </row>
    <row r="20" spans="1:16" s="131" customFormat="1" hidden="1" outlineLevel="1" x14ac:dyDescent="0.25">
      <c r="A20" s="135"/>
      <c r="B20" s="122"/>
      <c r="C20" s="123"/>
      <c r="D20" s="124" t="s">
        <v>183</v>
      </c>
      <c r="E20" s="133" t="s">
        <v>66</v>
      </c>
      <c r="F20" s="133" t="s">
        <v>65</v>
      </c>
      <c r="G20" s="136">
        <v>1</v>
      </c>
      <c r="H20" s="132">
        <v>122.85</v>
      </c>
      <c r="I20" s="125"/>
      <c r="J20" s="126"/>
      <c r="K20" s="127"/>
      <c r="L20" s="127"/>
      <c r="M20" s="127"/>
      <c r="N20" s="128"/>
      <c r="O20" s="129"/>
      <c r="P20" s="152"/>
    </row>
    <row r="21" spans="1:16" s="131" customFormat="1" hidden="1" outlineLevel="1" x14ac:dyDescent="0.25">
      <c r="A21" s="135"/>
      <c r="B21" s="122"/>
      <c r="C21" s="123"/>
      <c r="D21" s="124" t="s">
        <v>184</v>
      </c>
      <c r="E21" s="133" t="s">
        <v>66</v>
      </c>
      <c r="F21" s="133" t="s">
        <v>65</v>
      </c>
      <c r="G21" s="136">
        <v>1</v>
      </c>
      <c r="H21" s="132">
        <v>344.38</v>
      </c>
      <c r="I21" s="125"/>
      <c r="J21" s="126"/>
      <c r="K21" s="127"/>
      <c r="L21" s="127"/>
      <c r="M21" s="127"/>
      <c r="N21" s="128"/>
      <c r="O21" s="129"/>
      <c r="P21" s="152"/>
    </row>
    <row r="22" spans="1:16" s="131" customFormat="1" hidden="1" outlineLevel="1" x14ac:dyDescent="0.25">
      <c r="A22" s="135"/>
      <c r="B22" s="122"/>
      <c r="C22" s="123"/>
      <c r="D22" s="124" t="s">
        <v>185</v>
      </c>
      <c r="E22" s="133" t="s">
        <v>66</v>
      </c>
      <c r="F22" s="133" t="s">
        <v>65</v>
      </c>
      <c r="G22" s="136">
        <v>1</v>
      </c>
      <c r="H22" s="132">
        <v>286.82</v>
      </c>
      <c r="I22" s="125"/>
      <c r="J22" s="126"/>
      <c r="K22" s="127"/>
      <c r="L22" s="127"/>
      <c r="M22" s="127"/>
      <c r="N22" s="128"/>
      <c r="O22" s="129"/>
      <c r="P22" s="152"/>
    </row>
    <row r="23" spans="1:16" s="131" customFormat="1" hidden="1" outlineLevel="1" x14ac:dyDescent="0.25">
      <c r="A23" s="135"/>
      <c r="B23" s="122"/>
      <c r="C23" s="123"/>
      <c r="D23" s="124" t="s">
        <v>186</v>
      </c>
      <c r="E23" s="133" t="s">
        <v>66</v>
      </c>
      <c r="F23" s="133" t="s">
        <v>65</v>
      </c>
      <c r="G23" s="136">
        <v>1</v>
      </c>
      <c r="H23" s="132">
        <v>228.12</v>
      </c>
      <c r="I23" s="125"/>
      <c r="J23" s="126"/>
      <c r="K23" s="127"/>
      <c r="L23" s="127"/>
      <c r="M23" s="127"/>
      <c r="N23" s="128"/>
      <c r="O23" s="129"/>
      <c r="P23" s="152"/>
    </row>
    <row r="24" spans="1:16" s="131" customFormat="1" hidden="1" outlineLevel="1" x14ac:dyDescent="0.25">
      <c r="A24" s="135"/>
      <c r="B24" s="122"/>
      <c r="C24" s="123"/>
      <c r="D24" s="124" t="s">
        <v>187</v>
      </c>
      <c r="E24" s="133" t="s">
        <v>66</v>
      </c>
      <c r="F24" s="133" t="s">
        <v>65</v>
      </c>
      <c r="G24" s="136">
        <v>1</v>
      </c>
      <c r="H24" s="132">
        <v>333.97</v>
      </c>
      <c r="I24" s="125"/>
      <c r="J24" s="126"/>
      <c r="K24" s="127"/>
      <c r="L24" s="127"/>
      <c r="M24" s="127"/>
      <c r="N24" s="128"/>
      <c r="O24" s="129"/>
      <c r="P24" s="152"/>
    </row>
    <row r="25" spans="1:16" s="131" customFormat="1" hidden="1" outlineLevel="1" x14ac:dyDescent="0.25">
      <c r="A25" s="135"/>
      <c r="B25" s="122"/>
      <c r="C25" s="123"/>
      <c r="D25" s="124" t="s">
        <v>188</v>
      </c>
      <c r="E25" s="133" t="s">
        <v>66</v>
      </c>
      <c r="F25" s="133" t="s">
        <v>65</v>
      </c>
      <c r="G25" s="136">
        <v>1</v>
      </c>
      <c r="H25" s="132">
        <v>341.67</v>
      </c>
      <c r="I25" s="125"/>
      <c r="J25" s="126"/>
      <c r="K25" s="127"/>
      <c r="L25" s="127"/>
      <c r="M25" s="127"/>
      <c r="N25" s="128"/>
      <c r="O25" s="129"/>
      <c r="P25" s="152"/>
    </row>
    <row r="26" spans="1:16" s="131" customFormat="1" hidden="1" outlineLevel="1" x14ac:dyDescent="0.25">
      <c r="A26" s="135"/>
      <c r="B26" s="122"/>
      <c r="C26" s="123"/>
      <c r="D26" s="124" t="s">
        <v>189</v>
      </c>
      <c r="E26" s="133" t="s">
        <v>66</v>
      </c>
      <c r="F26" s="133" t="s">
        <v>65</v>
      </c>
      <c r="G26" s="136">
        <v>1</v>
      </c>
      <c r="H26" s="132">
        <v>398.97</v>
      </c>
      <c r="I26" s="125"/>
      <c r="J26" s="126"/>
      <c r="K26" s="127"/>
      <c r="L26" s="127"/>
      <c r="M26" s="127"/>
      <c r="N26" s="128"/>
      <c r="O26" s="129"/>
      <c r="P26" s="152"/>
    </row>
    <row r="27" spans="1:16" s="131" customFormat="1" hidden="1" outlineLevel="1" x14ac:dyDescent="0.25">
      <c r="A27" s="135"/>
      <c r="B27" s="122"/>
      <c r="C27" s="123"/>
      <c r="D27" s="124" t="s">
        <v>190</v>
      </c>
      <c r="E27" s="133" t="s">
        <v>66</v>
      </c>
      <c r="F27" s="133" t="s">
        <v>65</v>
      </c>
      <c r="G27" s="136">
        <v>1</v>
      </c>
      <c r="H27" s="132">
        <v>227.66</v>
      </c>
      <c r="I27" s="125"/>
      <c r="J27" s="126"/>
      <c r="K27" s="127"/>
      <c r="L27" s="127"/>
      <c r="M27" s="127"/>
      <c r="N27" s="128"/>
      <c r="O27" s="129"/>
      <c r="P27" s="152"/>
    </row>
    <row r="28" spans="1:16" s="131" customFormat="1" hidden="1" outlineLevel="1" x14ac:dyDescent="0.25">
      <c r="A28" s="135"/>
      <c r="B28" s="122"/>
      <c r="C28" s="123"/>
      <c r="D28" s="124" t="s">
        <v>191</v>
      </c>
      <c r="E28" s="133" t="s">
        <v>66</v>
      </c>
      <c r="F28" s="133" t="s">
        <v>65</v>
      </c>
      <c r="G28" s="136">
        <v>1</v>
      </c>
      <c r="H28" s="132">
        <v>83.28</v>
      </c>
      <c r="I28" s="125"/>
      <c r="J28" s="126"/>
      <c r="K28" s="127"/>
      <c r="L28" s="127"/>
      <c r="M28" s="127"/>
      <c r="N28" s="128"/>
      <c r="O28" s="129"/>
      <c r="P28" s="152"/>
    </row>
    <row r="29" spans="1:16" s="131" customFormat="1" hidden="1" outlineLevel="1" x14ac:dyDescent="0.25">
      <c r="A29" s="135"/>
      <c r="B29" s="122"/>
      <c r="C29" s="123"/>
      <c r="D29" s="124" t="s">
        <v>192</v>
      </c>
      <c r="E29" s="133" t="s">
        <v>66</v>
      </c>
      <c r="F29" s="133" t="s">
        <v>65</v>
      </c>
      <c r="G29" s="136">
        <v>1</v>
      </c>
      <c r="H29" s="132">
        <v>221.98</v>
      </c>
      <c r="I29" s="125"/>
      <c r="J29" s="126"/>
      <c r="K29" s="127"/>
      <c r="L29" s="127"/>
      <c r="M29" s="127"/>
      <c r="N29" s="128"/>
      <c r="O29" s="129"/>
      <c r="P29" s="152"/>
    </row>
    <row r="30" spans="1:16" s="131" customFormat="1" hidden="1" outlineLevel="1" x14ac:dyDescent="0.25">
      <c r="A30" s="135"/>
      <c r="B30" s="122"/>
      <c r="C30" s="123"/>
      <c r="D30" s="124" t="s">
        <v>193</v>
      </c>
      <c r="E30" s="133" t="s">
        <v>66</v>
      </c>
      <c r="F30" s="133" t="s">
        <v>65</v>
      </c>
      <c r="G30" s="136">
        <v>1</v>
      </c>
      <c r="H30" s="132">
        <v>123.94</v>
      </c>
      <c r="I30" s="125"/>
      <c r="J30" s="126"/>
      <c r="K30" s="127"/>
      <c r="L30" s="127"/>
      <c r="M30" s="127"/>
      <c r="N30" s="128"/>
      <c r="O30" s="129"/>
      <c r="P30" s="152"/>
    </row>
    <row r="31" spans="1:16" s="131" customFormat="1" hidden="1" outlineLevel="1" x14ac:dyDescent="0.25">
      <c r="A31" s="135"/>
      <c r="B31" s="122"/>
      <c r="C31" s="123"/>
      <c r="D31" s="124" t="s">
        <v>194</v>
      </c>
      <c r="E31" s="133" t="s">
        <v>66</v>
      </c>
      <c r="F31" s="133" t="s">
        <v>65</v>
      </c>
      <c r="G31" s="136">
        <v>1</v>
      </c>
      <c r="H31" s="132">
        <v>268.14999999999998</v>
      </c>
      <c r="I31" s="125"/>
      <c r="J31" s="126"/>
      <c r="K31" s="127"/>
      <c r="L31" s="127"/>
      <c r="M31" s="127"/>
      <c r="N31" s="128"/>
      <c r="O31" s="129"/>
      <c r="P31" s="152"/>
    </row>
    <row r="32" spans="1:16" s="131" customFormat="1" hidden="1" outlineLevel="1" x14ac:dyDescent="0.25">
      <c r="A32" s="135"/>
      <c r="B32" s="122"/>
      <c r="C32" s="123"/>
      <c r="D32" s="124" t="s">
        <v>195</v>
      </c>
      <c r="E32" s="133" t="s">
        <v>66</v>
      </c>
      <c r="F32" s="133" t="s">
        <v>65</v>
      </c>
      <c r="G32" s="136">
        <v>1</v>
      </c>
      <c r="H32" s="132">
        <v>429.24</v>
      </c>
      <c r="I32" s="125"/>
      <c r="J32" s="126"/>
      <c r="K32" s="127"/>
      <c r="L32" s="127"/>
      <c r="M32" s="127"/>
      <c r="N32" s="128"/>
      <c r="O32" s="129"/>
      <c r="P32" s="152"/>
    </row>
    <row r="33" spans="1:16" s="131" customFormat="1" hidden="1" outlineLevel="1" x14ac:dyDescent="0.25">
      <c r="A33" s="135"/>
      <c r="B33" s="122"/>
      <c r="C33" s="123"/>
      <c r="D33" s="124" t="s">
        <v>196</v>
      </c>
      <c r="E33" s="133" t="s">
        <v>66</v>
      </c>
      <c r="F33" s="133" t="s">
        <v>65</v>
      </c>
      <c r="G33" s="136">
        <v>1</v>
      </c>
      <c r="H33" s="132">
        <v>553.24</v>
      </c>
      <c r="I33" s="125"/>
      <c r="J33" s="126"/>
      <c r="K33" s="127"/>
      <c r="L33" s="127"/>
      <c r="M33" s="127"/>
      <c r="N33" s="128"/>
      <c r="O33" s="129"/>
      <c r="P33" s="152"/>
    </row>
    <row r="34" spans="1:16" s="131" customFormat="1" hidden="1" outlineLevel="1" x14ac:dyDescent="0.25">
      <c r="A34" s="135"/>
      <c r="B34" s="122"/>
      <c r="C34" s="123"/>
      <c r="D34" s="124" t="s">
        <v>197</v>
      </c>
      <c r="E34" s="133" t="s">
        <v>66</v>
      </c>
      <c r="F34" s="133" t="s">
        <v>65</v>
      </c>
      <c r="G34" s="136">
        <v>1</v>
      </c>
      <c r="H34" s="132">
        <v>579.25</v>
      </c>
      <c r="I34" s="125"/>
      <c r="J34" s="126"/>
      <c r="K34" s="127"/>
      <c r="L34" s="127"/>
      <c r="M34" s="127"/>
      <c r="N34" s="128"/>
      <c r="O34" s="129"/>
      <c r="P34" s="152"/>
    </row>
    <row r="35" spans="1:16" s="131" customFormat="1" hidden="1" outlineLevel="1" x14ac:dyDescent="0.25">
      <c r="A35" s="135"/>
      <c r="B35" s="122"/>
      <c r="C35" s="123"/>
      <c r="D35" s="124" t="s">
        <v>198</v>
      </c>
      <c r="E35" s="133" t="s">
        <v>66</v>
      </c>
      <c r="F35" s="133" t="s">
        <v>65</v>
      </c>
      <c r="G35" s="136">
        <v>1</v>
      </c>
      <c r="H35" s="132">
        <v>665.5</v>
      </c>
      <c r="I35" s="125"/>
      <c r="J35" s="126"/>
      <c r="K35" s="127"/>
      <c r="L35" s="127"/>
      <c r="M35" s="127"/>
      <c r="N35" s="128"/>
      <c r="O35" s="129"/>
      <c r="P35" s="152"/>
    </row>
    <row r="36" spans="1:16" s="131" customFormat="1" hidden="1" outlineLevel="1" x14ac:dyDescent="0.25">
      <c r="A36" s="135"/>
      <c r="B36" s="122"/>
      <c r="C36" s="123"/>
      <c r="D36" s="124" t="s">
        <v>199</v>
      </c>
      <c r="E36" s="133" t="s">
        <v>66</v>
      </c>
      <c r="F36" s="133" t="s">
        <v>65</v>
      </c>
      <c r="G36" s="136">
        <v>1</v>
      </c>
      <c r="H36" s="132">
        <v>458.95</v>
      </c>
      <c r="I36" s="125"/>
      <c r="J36" s="126"/>
      <c r="K36" s="127"/>
      <c r="L36" s="127"/>
      <c r="M36" s="127"/>
      <c r="N36" s="128"/>
      <c r="O36" s="129"/>
      <c r="P36" s="152"/>
    </row>
    <row r="37" spans="1:16" s="131" customFormat="1" hidden="1" outlineLevel="1" x14ac:dyDescent="0.25">
      <c r="A37" s="135"/>
      <c r="B37" s="122"/>
      <c r="C37" s="123"/>
      <c r="D37" s="124" t="s">
        <v>200</v>
      </c>
      <c r="E37" s="133" t="s">
        <v>66</v>
      </c>
      <c r="F37" s="133" t="s">
        <v>65</v>
      </c>
      <c r="G37" s="136">
        <v>1</v>
      </c>
      <c r="H37" s="132">
        <v>26</v>
      </c>
      <c r="I37" s="125"/>
      <c r="J37" s="126"/>
      <c r="K37" s="127"/>
      <c r="L37" s="127"/>
      <c r="M37" s="127"/>
      <c r="N37" s="128"/>
      <c r="O37" s="129"/>
      <c r="P37" s="152"/>
    </row>
    <row r="38" spans="1:16" s="131" customFormat="1" hidden="1" outlineLevel="1" x14ac:dyDescent="0.25">
      <c r="A38" s="135"/>
      <c r="B38" s="122"/>
      <c r="C38" s="123"/>
      <c r="D38" s="124" t="s">
        <v>201</v>
      </c>
      <c r="E38" s="133" t="s">
        <v>66</v>
      </c>
      <c r="F38" s="133" t="s">
        <v>65</v>
      </c>
      <c r="G38" s="136">
        <v>1</v>
      </c>
      <c r="H38" s="132">
        <v>271.67</v>
      </c>
      <c r="I38" s="125"/>
      <c r="J38" s="126"/>
      <c r="K38" s="127"/>
      <c r="L38" s="127"/>
      <c r="M38" s="127"/>
      <c r="N38" s="128"/>
      <c r="O38" s="129"/>
      <c r="P38" s="152"/>
    </row>
    <row r="39" spans="1:16" s="131" customFormat="1" hidden="1" outlineLevel="1" x14ac:dyDescent="0.25">
      <c r="A39" s="135"/>
      <c r="B39" s="122"/>
      <c r="C39" s="123"/>
      <c r="D39" s="124" t="s">
        <v>202</v>
      </c>
      <c r="E39" s="133" t="s">
        <v>66</v>
      </c>
      <c r="F39" s="133" t="s">
        <v>65</v>
      </c>
      <c r="G39" s="136">
        <v>1</v>
      </c>
      <c r="H39" s="132">
        <v>318.88</v>
      </c>
      <c r="I39" s="125"/>
      <c r="J39" s="126"/>
      <c r="K39" s="127"/>
      <c r="L39" s="127"/>
      <c r="M39" s="127"/>
      <c r="N39" s="128"/>
      <c r="O39" s="129"/>
      <c r="P39" s="152"/>
    </row>
    <row r="40" spans="1:16" s="131" customFormat="1" hidden="1" outlineLevel="1" x14ac:dyDescent="0.25">
      <c r="A40" s="135"/>
      <c r="B40" s="122"/>
      <c r="C40" s="123"/>
      <c r="D40" s="124" t="s">
        <v>203</v>
      </c>
      <c r="E40" s="133" t="s">
        <v>80</v>
      </c>
      <c r="F40" s="133" t="s">
        <v>65</v>
      </c>
      <c r="G40" s="136">
        <v>1</v>
      </c>
      <c r="H40" s="132">
        <v>22.16</v>
      </c>
      <c r="I40" s="125"/>
      <c r="J40" s="126"/>
      <c r="K40" s="127"/>
      <c r="L40" s="127"/>
      <c r="M40" s="127"/>
      <c r="N40" s="128"/>
      <c r="O40" s="129"/>
      <c r="P40" s="152"/>
    </row>
    <row r="41" spans="1:16" s="131" customFormat="1" hidden="1" outlineLevel="1" x14ac:dyDescent="0.25">
      <c r="A41" s="135"/>
      <c r="B41" s="122"/>
      <c r="C41" s="123"/>
      <c r="D41" s="124" t="s">
        <v>204</v>
      </c>
      <c r="E41" s="133" t="s">
        <v>80</v>
      </c>
      <c r="F41" s="133" t="s">
        <v>65</v>
      </c>
      <c r="G41" s="136">
        <v>1</v>
      </c>
      <c r="H41" s="132">
        <v>24.48</v>
      </c>
      <c r="I41" s="125"/>
      <c r="J41" s="126"/>
      <c r="K41" s="127"/>
      <c r="L41" s="127"/>
      <c r="M41" s="127"/>
      <c r="N41" s="128"/>
      <c r="O41" s="129"/>
      <c r="P41" s="152"/>
    </row>
    <row r="42" spans="1:16" s="131" customFormat="1" hidden="1" outlineLevel="1" x14ac:dyDescent="0.25">
      <c r="A42" s="135"/>
      <c r="B42" s="122"/>
      <c r="C42" s="123"/>
      <c r="D42" s="124" t="s">
        <v>205</v>
      </c>
      <c r="E42" s="133" t="s">
        <v>80</v>
      </c>
      <c r="F42" s="133" t="s">
        <v>65</v>
      </c>
      <c r="G42" s="136">
        <v>1</v>
      </c>
      <c r="H42" s="132">
        <v>26.08</v>
      </c>
      <c r="I42" s="125"/>
      <c r="J42" s="126"/>
      <c r="K42" s="127"/>
      <c r="L42" s="127"/>
      <c r="M42" s="127"/>
      <c r="N42" s="128"/>
      <c r="O42" s="129"/>
      <c r="P42" s="152"/>
    </row>
    <row r="43" spans="1:16" s="131" customFormat="1" hidden="1" outlineLevel="1" x14ac:dyDescent="0.25">
      <c r="A43" s="135"/>
      <c r="B43" s="122"/>
      <c r="C43" s="123"/>
      <c r="D43" s="124" t="s">
        <v>206</v>
      </c>
      <c r="E43" s="133" t="s">
        <v>80</v>
      </c>
      <c r="F43" s="133" t="s">
        <v>65</v>
      </c>
      <c r="G43" s="136">
        <v>1</v>
      </c>
      <c r="H43" s="132">
        <v>30.37</v>
      </c>
      <c r="I43" s="125"/>
      <c r="J43" s="126"/>
      <c r="K43" s="127"/>
      <c r="L43" s="127"/>
      <c r="M43" s="127"/>
      <c r="N43" s="128"/>
      <c r="O43" s="129"/>
      <c r="P43" s="152"/>
    </row>
    <row r="44" spans="1:16" s="131" customFormat="1" hidden="1" outlineLevel="1" x14ac:dyDescent="0.25">
      <c r="A44" s="135"/>
      <c r="B44" s="122"/>
      <c r="C44" s="123"/>
      <c r="D44" s="124" t="s">
        <v>207</v>
      </c>
      <c r="E44" s="133" t="s">
        <v>80</v>
      </c>
      <c r="F44" s="133" t="s">
        <v>65</v>
      </c>
      <c r="G44" s="136">
        <v>1</v>
      </c>
      <c r="H44" s="132">
        <v>32.659999999999997</v>
      </c>
      <c r="I44" s="125"/>
      <c r="J44" s="126"/>
      <c r="K44" s="127"/>
      <c r="L44" s="127"/>
      <c r="M44" s="127"/>
      <c r="N44" s="128"/>
      <c r="O44" s="129"/>
      <c r="P44" s="152"/>
    </row>
    <row r="45" spans="1:16" s="131" customFormat="1" hidden="1" outlineLevel="1" x14ac:dyDescent="0.25">
      <c r="A45" s="135"/>
      <c r="B45" s="122"/>
      <c r="C45" s="123"/>
      <c r="D45" s="124" t="s">
        <v>208</v>
      </c>
      <c r="E45" s="133" t="s">
        <v>80</v>
      </c>
      <c r="F45" s="133" t="s">
        <v>65</v>
      </c>
      <c r="G45" s="136">
        <v>1</v>
      </c>
      <c r="H45" s="132">
        <v>42.07</v>
      </c>
      <c r="I45" s="125"/>
      <c r="J45" s="126"/>
      <c r="K45" s="127"/>
      <c r="L45" s="127"/>
      <c r="M45" s="127"/>
      <c r="N45" s="128"/>
      <c r="O45" s="129"/>
      <c r="P45" s="152"/>
    </row>
    <row r="46" spans="1:16" s="131" customFormat="1" hidden="1" outlineLevel="1" x14ac:dyDescent="0.25">
      <c r="A46" s="135"/>
      <c r="B46" s="122"/>
      <c r="C46" s="123"/>
      <c r="D46" s="124" t="s">
        <v>209</v>
      </c>
      <c r="E46" s="133" t="s">
        <v>80</v>
      </c>
      <c r="F46" s="133" t="s">
        <v>65</v>
      </c>
      <c r="G46" s="136">
        <v>1</v>
      </c>
      <c r="H46" s="132">
        <v>45.56</v>
      </c>
      <c r="I46" s="125"/>
      <c r="J46" s="126"/>
      <c r="K46" s="127"/>
      <c r="L46" s="127"/>
      <c r="M46" s="127"/>
      <c r="N46" s="128"/>
      <c r="O46" s="129"/>
      <c r="P46" s="152"/>
    </row>
    <row r="47" spans="1:16" s="131" customFormat="1" hidden="1" outlineLevel="1" x14ac:dyDescent="0.25">
      <c r="A47" s="135"/>
      <c r="B47" s="122"/>
      <c r="C47" s="123"/>
      <c r="D47" s="124" t="s">
        <v>210</v>
      </c>
      <c r="E47" s="133" t="s">
        <v>80</v>
      </c>
      <c r="F47" s="133" t="s">
        <v>65</v>
      </c>
      <c r="G47" s="136">
        <v>1</v>
      </c>
      <c r="H47" s="132">
        <v>45.97</v>
      </c>
      <c r="I47" s="125"/>
      <c r="J47" s="126"/>
      <c r="K47" s="127"/>
      <c r="L47" s="127"/>
      <c r="M47" s="127"/>
      <c r="N47" s="128"/>
      <c r="O47" s="129"/>
      <c r="P47" s="152"/>
    </row>
    <row r="48" spans="1:16" s="131" customFormat="1" hidden="1" outlineLevel="1" x14ac:dyDescent="0.25">
      <c r="A48" s="135"/>
      <c r="B48" s="122"/>
      <c r="C48" s="123"/>
      <c r="D48" s="124" t="s">
        <v>211</v>
      </c>
      <c r="E48" s="133" t="s">
        <v>80</v>
      </c>
      <c r="F48" s="133" t="s">
        <v>65</v>
      </c>
      <c r="G48" s="136">
        <v>1</v>
      </c>
      <c r="H48" s="132">
        <v>51.79</v>
      </c>
      <c r="I48" s="125"/>
      <c r="J48" s="126"/>
      <c r="K48" s="127"/>
      <c r="L48" s="127"/>
      <c r="M48" s="127"/>
      <c r="N48" s="128"/>
      <c r="O48" s="129"/>
      <c r="P48" s="152"/>
    </row>
    <row r="49" spans="1:16" s="131" customFormat="1" hidden="1" outlineLevel="1" x14ac:dyDescent="0.25">
      <c r="A49" s="135"/>
      <c r="B49" s="122"/>
      <c r="C49" s="123"/>
      <c r="D49" s="124" t="s">
        <v>212</v>
      </c>
      <c r="E49" s="133" t="s">
        <v>80</v>
      </c>
      <c r="F49" s="133" t="s">
        <v>65</v>
      </c>
      <c r="G49" s="136">
        <v>1</v>
      </c>
      <c r="H49" s="132">
        <v>57.23</v>
      </c>
      <c r="I49" s="125"/>
      <c r="J49" s="126"/>
      <c r="K49" s="127"/>
      <c r="L49" s="127"/>
      <c r="M49" s="127"/>
      <c r="N49" s="128"/>
      <c r="O49" s="129"/>
      <c r="P49" s="152"/>
    </row>
    <row r="50" spans="1:16" s="131" customFormat="1" hidden="1" outlineLevel="1" x14ac:dyDescent="0.25">
      <c r="A50" s="135"/>
      <c r="B50" s="122"/>
      <c r="C50" s="123"/>
      <c r="D50" s="124" t="s">
        <v>213</v>
      </c>
      <c r="E50" s="133" t="s">
        <v>80</v>
      </c>
      <c r="F50" s="133" t="s">
        <v>65</v>
      </c>
      <c r="G50" s="136">
        <v>1</v>
      </c>
      <c r="H50" s="132">
        <v>25.6</v>
      </c>
      <c r="I50" s="125"/>
      <c r="J50" s="126"/>
      <c r="K50" s="127"/>
      <c r="L50" s="127"/>
      <c r="M50" s="127"/>
      <c r="N50" s="128"/>
      <c r="O50" s="129"/>
      <c r="P50" s="152"/>
    </row>
    <row r="51" spans="1:16" s="131" customFormat="1" hidden="1" outlineLevel="1" x14ac:dyDescent="0.25">
      <c r="A51" s="135"/>
      <c r="B51" s="122"/>
      <c r="C51" s="123"/>
      <c r="D51" s="124" t="s">
        <v>214</v>
      </c>
      <c r="E51" s="133" t="s">
        <v>80</v>
      </c>
      <c r="F51" s="133" t="s">
        <v>65</v>
      </c>
      <c r="G51" s="136">
        <v>1</v>
      </c>
      <c r="H51" s="132">
        <v>32.21</v>
      </c>
      <c r="I51" s="125"/>
      <c r="J51" s="126"/>
      <c r="K51" s="127"/>
      <c r="L51" s="127"/>
      <c r="M51" s="127"/>
      <c r="N51" s="128"/>
      <c r="O51" s="129"/>
      <c r="P51" s="152"/>
    </row>
    <row r="52" spans="1:16" s="131" customFormat="1" hidden="1" outlineLevel="1" x14ac:dyDescent="0.25">
      <c r="A52" s="135"/>
      <c r="B52" s="122"/>
      <c r="C52" s="123"/>
      <c r="D52" s="124" t="s">
        <v>215</v>
      </c>
      <c r="E52" s="133" t="s">
        <v>80</v>
      </c>
      <c r="F52" s="133" t="s">
        <v>65</v>
      </c>
      <c r="G52" s="136">
        <v>1</v>
      </c>
      <c r="H52" s="132">
        <v>35.49</v>
      </c>
      <c r="I52" s="125"/>
      <c r="J52" s="126"/>
      <c r="K52" s="127"/>
      <c r="L52" s="127"/>
      <c r="M52" s="127"/>
      <c r="N52" s="128"/>
      <c r="O52" s="129"/>
      <c r="P52" s="152"/>
    </row>
    <row r="53" spans="1:16" s="131" customFormat="1" hidden="1" outlineLevel="1" x14ac:dyDescent="0.25">
      <c r="A53" s="135"/>
      <c r="B53" s="122"/>
      <c r="C53" s="123"/>
      <c r="D53" s="124" t="s">
        <v>216</v>
      </c>
      <c r="E53" s="133" t="s">
        <v>80</v>
      </c>
      <c r="F53" s="133" t="s">
        <v>65</v>
      </c>
      <c r="G53" s="136">
        <v>1</v>
      </c>
      <c r="H53" s="132">
        <v>38.53</v>
      </c>
      <c r="I53" s="125"/>
      <c r="J53" s="126"/>
      <c r="K53" s="127"/>
      <c r="L53" s="127"/>
      <c r="M53" s="127"/>
      <c r="N53" s="128"/>
      <c r="O53" s="129"/>
      <c r="P53" s="152"/>
    </row>
    <row r="54" spans="1:16" s="131" customFormat="1" hidden="1" outlineLevel="1" x14ac:dyDescent="0.25">
      <c r="A54" s="135"/>
      <c r="B54" s="122"/>
      <c r="C54" s="123"/>
      <c r="D54" s="124" t="s">
        <v>217</v>
      </c>
      <c r="E54" s="133" t="s">
        <v>80</v>
      </c>
      <c r="F54" s="133" t="s">
        <v>65</v>
      </c>
      <c r="G54" s="136">
        <v>1</v>
      </c>
      <c r="H54" s="132">
        <v>37.76</v>
      </c>
      <c r="I54" s="125"/>
      <c r="J54" s="126"/>
      <c r="K54" s="127"/>
      <c r="L54" s="127"/>
      <c r="M54" s="127"/>
      <c r="N54" s="128"/>
      <c r="O54" s="129"/>
      <c r="P54" s="152"/>
    </row>
    <row r="55" spans="1:16" s="131" customFormat="1" hidden="1" outlineLevel="1" x14ac:dyDescent="0.25">
      <c r="A55" s="135"/>
      <c r="B55" s="122"/>
      <c r="C55" s="123"/>
      <c r="D55" s="124" t="s">
        <v>218</v>
      </c>
      <c r="E55" s="133" t="s">
        <v>80</v>
      </c>
      <c r="F55" s="133" t="s">
        <v>65</v>
      </c>
      <c r="G55" s="136">
        <v>1</v>
      </c>
      <c r="H55" s="132">
        <v>38.53</v>
      </c>
      <c r="I55" s="125"/>
      <c r="J55" s="126"/>
      <c r="K55" s="127"/>
      <c r="L55" s="127"/>
      <c r="M55" s="127"/>
      <c r="N55" s="128"/>
      <c r="O55" s="129"/>
      <c r="P55" s="152"/>
    </row>
    <row r="56" spans="1:16" s="131" customFormat="1" hidden="1" outlineLevel="1" x14ac:dyDescent="0.25">
      <c r="A56" s="135"/>
      <c r="B56" s="122"/>
      <c r="C56" s="123"/>
      <c r="D56" s="124" t="s">
        <v>219</v>
      </c>
      <c r="E56" s="133" t="s">
        <v>80</v>
      </c>
      <c r="F56" s="133" t="s">
        <v>65</v>
      </c>
      <c r="G56" s="136">
        <v>1</v>
      </c>
      <c r="H56" s="132">
        <v>26.9</v>
      </c>
      <c r="I56" s="125"/>
      <c r="J56" s="126"/>
      <c r="K56" s="127"/>
      <c r="L56" s="127"/>
      <c r="M56" s="127"/>
      <c r="N56" s="128"/>
      <c r="O56" s="129"/>
      <c r="P56" s="152"/>
    </row>
    <row r="57" spans="1:16" s="131" customFormat="1" hidden="1" outlineLevel="1" x14ac:dyDescent="0.25">
      <c r="A57" s="135"/>
      <c r="B57" s="122"/>
      <c r="C57" s="123"/>
      <c r="D57" s="124" t="s">
        <v>220</v>
      </c>
      <c r="E57" s="133" t="s">
        <v>80</v>
      </c>
      <c r="F57" s="133" t="s">
        <v>65</v>
      </c>
      <c r="G57" s="136">
        <v>1</v>
      </c>
      <c r="H57" s="132">
        <v>30.28</v>
      </c>
      <c r="I57" s="125"/>
      <c r="J57" s="126"/>
      <c r="K57" s="127"/>
      <c r="L57" s="127"/>
      <c r="M57" s="127"/>
      <c r="N57" s="128"/>
      <c r="O57" s="129"/>
      <c r="P57" s="152"/>
    </row>
    <row r="58" spans="1:16" s="131" customFormat="1" hidden="1" outlineLevel="1" x14ac:dyDescent="0.25">
      <c r="A58" s="135"/>
      <c r="B58" s="122"/>
      <c r="C58" s="123"/>
      <c r="D58" s="124" t="s">
        <v>221</v>
      </c>
      <c r="E58" s="133" t="s">
        <v>80</v>
      </c>
      <c r="F58" s="133" t="s">
        <v>65</v>
      </c>
      <c r="G58" s="136">
        <v>1</v>
      </c>
      <c r="H58" s="132">
        <v>37.76</v>
      </c>
      <c r="I58" s="125"/>
      <c r="J58" s="126"/>
      <c r="K58" s="127"/>
      <c r="L58" s="127"/>
      <c r="M58" s="127"/>
      <c r="N58" s="128"/>
      <c r="O58" s="129"/>
      <c r="P58" s="152"/>
    </row>
    <row r="59" spans="1:16" s="131" customFormat="1" hidden="1" outlineLevel="1" x14ac:dyDescent="0.25">
      <c r="A59" s="135"/>
      <c r="B59" s="122"/>
      <c r="C59" s="123"/>
      <c r="D59" s="124" t="s">
        <v>222</v>
      </c>
      <c r="E59" s="133" t="s">
        <v>80</v>
      </c>
      <c r="F59" s="133" t="s">
        <v>65</v>
      </c>
      <c r="G59" s="136">
        <v>1</v>
      </c>
      <c r="H59" s="132">
        <v>46.82</v>
      </c>
      <c r="I59" s="125"/>
      <c r="J59" s="126"/>
      <c r="K59" s="127"/>
      <c r="L59" s="127"/>
      <c r="M59" s="127"/>
      <c r="N59" s="128"/>
      <c r="O59" s="129"/>
      <c r="P59" s="152"/>
    </row>
    <row r="60" spans="1:16" s="131" customFormat="1" hidden="1" outlineLevel="1" x14ac:dyDescent="0.25">
      <c r="A60" s="135"/>
      <c r="B60" s="122"/>
      <c r="C60" s="123"/>
      <c r="D60" s="124" t="s">
        <v>223</v>
      </c>
      <c r="E60" s="133" t="s">
        <v>80</v>
      </c>
      <c r="F60" s="133" t="s">
        <v>65</v>
      </c>
      <c r="G60" s="136">
        <v>1</v>
      </c>
      <c r="H60" s="132">
        <v>47.88</v>
      </c>
      <c r="I60" s="125"/>
      <c r="J60" s="126"/>
      <c r="K60" s="127"/>
      <c r="L60" s="127"/>
      <c r="M60" s="127"/>
      <c r="N60" s="128"/>
      <c r="O60" s="129"/>
      <c r="P60" s="152"/>
    </row>
    <row r="61" spans="1:16" s="131" customFormat="1" hidden="1" outlineLevel="1" x14ac:dyDescent="0.25">
      <c r="A61" s="135"/>
      <c r="B61" s="122"/>
      <c r="C61" s="123"/>
      <c r="D61" s="124" t="s">
        <v>224</v>
      </c>
      <c r="E61" s="133" t="s">
        <v>80</v>
      </c>
      <c r="F61" s="133" t="s">
        <v>65</v>
      </c>
      <c r="G61" s="136">
        <v>1</v>
      </c>
      <c r="H61" s="132">
        <v>53.35</v>
      </c>
      <c r="I61" s="125"/>
      <c r="J61" s="126"/>
      <c r="K61" s="127"/>
      <c r="L61" s="127"/>
      <c r="M61" s="127"/>
      <c r="N61" s="128"/>
      <c r="O61" s="129"/>
      <c r="P61" s="152"/>
    </row>
    <row r="62" spans="1:16" s="131" customFormat="1" hidden="1" outlineLevel="1" x14ac:dyDescent="0.25">
      <c r="A62" s="135"/>
      <c r="B62" s="122"/>
      <c r="C62" s="123"/>
      <c r="D62" s="124" t="s">
        <v>225</v>
      </c>
      <c r="E62" s="133" t="s">
        <v>80</v>
      </c>
      <c r="F62" s="133" t="s">
        <v>65</v>
      </c>
      <c r="G62" s="136">
        <v>1</v>
      </c>
      <c r="H62" s="132">
        <v>59.1</v>
      </c>
      <c r="I62" s="125"/>
      <c r="J62" s="126"/>
      <c r="K62" s="127"/>
      <c r="L62" s="127"/>
      <c r="M62" s="127"/>
      <c r="N62" s="128"/>
      <c r="O62" s="129"/>
      <c r="P62" s="152"/>
    </row>
    <row r="63" spans="1:16" s="131" customFormat="1" hidden="1" outlineLevel="1" x14ac:dyDescent="0.25">
      <c r="A63" s="135"/>
      <c r="B63" s="122"/>
      <c r="C63" s="123"/>
      <c r="D63" s="124" t="s">
        <v>226</v>
      </c>
      <c r="E63" s="133" t="s">
        <v>80</v>
      </c>
      <c r="F63" s="133" t="s">
        <v>65</v>
      </c>
      <c r="G63" s="136">
        <v>1</v>
      </c>
      <c r="H63" s="132">
        <v>33.840000000000003</v>
      </c>
      <c r="I63" s="125"/>
      <c r="J63" s="126"/>
      <c r="K63" s="127"/>
      <c r="L63" s="127"/>
      <c r="M63" s="127"/>
      <c r="N63" s="128"/>
      <c r="O63" s="129"/>
      <c r="P63" s="152"/>
    </row>
    <row r="64" spans="1:16" s="131" customFormat="1" hidden="1" outlineLevel="1" x14ac:dyDescent="0.25">
      <c r="A64" s="135"/>
      <c r="B64" s="122"/>
      <c r="C64" s="123"/>
      <c r="D64" s="124" t="s">
        <v>227</v>
      </c>
      <c r="E64" s="133" t="s">
        <v>80</v>
      </c>
      <c r="F64" s="133" t="s">
        <v>65</v>
      </c>
      <c r="G64" s="136">
        <v>1</v>
      </c>
      <c r="H64" s="132">
        <v>30.45</v>
      </c>
      <c r="I64" s="125"/>
      <c r="J64" s="126"/>
      <c r="K64" s="127"/>
      <c r="L64" s="127"/>
      <c r="M64" s="127"/>
      <c r="N64" s="128"/>
      <c r="O64" s="129"/>
      <c r="P64" s="152"/>
    </row>
    <row r="65" spans="1:16" s="121" customFormat="1" ht="38.25" collapsed="1" x14ac:dyDescent="0.25">
      <c r="A65" s="109">
        <v>5</v>
      </c>
      <c r="B65" s="110" t="s">
        <v>36</v>
      </c>
      <c r="C65" s="111" t="s">
        <v>175</v>
      </c>
      <c r="D65" s="112" t="s">
        <v>47</v>
      </c>
      <c r="E65" s="113" t="s">
        <v>16</v>
      </c>
      <c r="F65" s="113" t="s">
        <v>65</v>
      </c>
      <c r="G65" s="114">
        <v>1</v>
      </c>
      <c r="H65" s="115">
        <f>SUM(H66:H66)</f>
        <v>217.16</v>
      </c>
      <c r="I65" s="116"/>
      <c r="J65" s="117"/>
      <c r="K65" s="118">
        <f>J65</f>
        <v>0</v>
      </c>
      <c r="L65" s="118"/>
      <c r="M65" s="118">
        <f>H65*J65</f>
        <v>0</v>
      </c>
      <c r="N65" s="119">
        <f>M65</f>
        <v>0</v>
      </c>
      <c r="O65" s="120"/>
      <c r="P65" s="152" t="s">
        <v>72</v>
      </c>
    </row>
    <row r="66" spans="1:16" s="131" customFormat="1" hidden="1" outlineLevel="1" x14ac:dyDescent="0.25">
      <c r="A66" s="135"/>
      <c r="B66" s="122"/>
      <c r="C66" s="123"/>
      <c r="D66" s="124" t="s">
        <v>228</v>
      </c>
      <c r="E66" s="133" t="s">
        <v>66</v>
      </c>
      <c r="F66" s="133" t="s">
        <v>65</v>
      </c>
      <c r="G66" s="136">
        <v>1</v>
      </c>
      <c r="H66" s="132">
        <v>217.16</v>
      </c>
      <c r="I66" s="125"/>
      <c r="J66" s="126"/>
      <c r="K66" s="127"/>
      <c r="L66" s="127"/>
      <c r="M66" s="127"/>
      <c r="N66" s="128"/>
      <c r="O66" s="129"/>
      <c r="P66" s="152"/>
    </row>
    <row r="67" spans="1:16" s="121" customFormat="1" ht="38.25" collapsed="1" x14ac:dyDescent="0.25">
      <c r="A67" s="109">
        <v>6</v>
      </c>
      <c r="B67" s="110" t="s">
        <v>36</v>
      </c>
      <c r="C67" s="111" t="s">
        <v>176</v>
      </c>
      <c r="D67" s="112" t="s">
        <v>68</v>
      </c>
      <c r="E67" s="113" t="s">
        <v>16</v>
      </c>
      <c r="F67" s="113" t="s">
        <v>65</v>
      </c>
      <c r="G67" s="114">
        <v>1</v>
      </c>
      <c r="H67" s="115">
        <f>SUM(H68:H117)</f>
        <v>203.25000000000017</v>
      </c>
      <c r="I67" s="116"/>
      <c r="J67" s="117"/>
      <c r="K67" s="118">
        <f>J67</f>
        <v>0</v>
      </c>
      <c r="L67" s="118"/>
      <c r="M67" s="118">
        <f>H67*J67</f>
        <v>0</v>
      </c>
      <c r="N67" s="119">
        <f>M67</f>
        <v>0</v>
      </c>
      <c r="O67" s="120"/>
      <c r="P67" s="152" t="s">
        <v>264</v>
      </c>
    </row>
    <row r="68" spans="1:16" s="131" customFormat="1" hidden="1" outlineLevel="1" x14ac:dyDescent="0.25">
      <c r="A68" s="135"/>
      <c r="B68" s="122"/>
      <c r="C68" s="123"/>
      <c r="D68" s="124" t="s">
        <v>178</v>
      </c>
      <c r="E68" s="133" t="s">
        <v>66</v>
      </c>
      <c r="F68" s="133" t="s">
        <v>65</v>
      </c>
      <c r="G68" s="136">
        <v>1</v>
      </c>
      <c r="H68" s="132">
        <v>4.2699999999999996</v>
      </c>
      <c r="I68" s="125"/>
      <c r="J68" s="126"/>
      <c r="K68" s="127"/>
      <c r="L68" s="127"/>
      <c r="M68" s="127"/>
      <c r="N68" s="128"/>
      <c r="O68" s="129"/>
      <c r="P68" s="152"/>
    </row>
    <row r="69" spans="1:16" s="131" customFormat="1" hidden="1" outlineLevel="1" x14ac:dyDescent="0.25">
      <c r="A69" s="135"/>
      <c r="B69" s="122"/>
      <c r="C69" s="123"/>
      <c r="D69" s="124" t="s">
        <v>179</v>
      </c>
      <c r="E69" s="133" t="s">
        <v>66</v>
      </c>
      <c r="F69" s="133" t="s">
        <v>65</v>
      </c>
      <c r="G69" s="136">
        <v>1</v>
      </c>
      <c r="H69" s="132">
        <v>9</v>
      </c>
      <c r="I69" s="125"/>
      <c r="J69" s="126"/>
      <c r="K69" s="127"/>
      <c r="L69" s="127"/>
      <c r="M69" s="127"/>
      <c r="N69" s="128"/>
      <c r="O69" s="129"/>
      <c r="P69" s="152"/>
    </row>
    <row r="70" spans="1:16" s="131" customFormat="1" hidden="1" outlineLevel="1" x14ac:dyDescent="0.25">
      <c r="A70" s="135"/>
      <c r="B70" s="122"/>
      <c r="C70" s="123"/>
      <c r="D70" s="124" t="s">
        <v>180</v>
      </c>
      <c r="E70" s="133" t="s">
        <v>66</v>
      </c>
      <c r="F70" s="133" t="s">
        <v>65</v>
      </c>
      <c r="G70" s="136">
        <v>1</v>
      </c>
      <c r="H70" s="132">
        <v>9</v>
      </c>
      <c r="I70" s="125"/>
      <c r="J70" s="126"/>
      <c r="K70" s="127"/>
      <c r="L70" s="127"/>
      <c r="M70" s="127"/>
      <c r="N70" s="128"/>
      <c r="O70" s="129"/>
      <c r="P70" s="152"/>
    </row>
    <row r="71" spans="1:16" s="131" customFormat="1" hidden="1" outlineLevel="1" x14ac:dyDescent="0.25">
      <c r="A71" s="135"/>
      <c r="B71" s="122"/>
      <c r="C71" s="123"/>
      <c r="D71" s="124" t="s">
        <v>181</v>
      </c>
      <c r="E71" s="133" t="s">
        <v>66</v>
      </c>
      <c r="F71" s="133" t="s">
        <v>65</v>
      </c>
      <c r="G71" s="136">
        <v>1</v>
      </c>
      <c r="H71" s="132">
        <v>9</v>
      </c>
      <c r="I71" s="125"/>
      <c r="J71" s="126"/>
      <c r="K71" s="127"/>
      <c r="L71" s="127"/>
      <c r="M71" s="127"/>
      <c r="N71" s="128"/>
      <c r="O71" s="129"/>
      <c r="P71" s="152"/>
    </row>
    <row r="72" spans="1:16" s="131" customFormat="1" hidden="1" outlineLevel="1" x14ac:dyDescent="0.25">
      <c r="A72" s="135"/>
      <c r="B72" s="122"/>
      <c r="C72" s="123"/>
      <c r="D72" s="124" t="s">
        <v>182</v>
      </c>
      <c r="E72" s="133" t="s">
        <v>66</v>
      </c>
      <c r="F72" s="133" t="s">
        <v>65</v>
      </c>
      <c r="G72" s="136">
        <v>1</v>
      </c>
      <c r="H72" s="132">
        <v>8.8699999999999992</v>
      </c>
      <c r="I72" s="125"/>
      <c r="J72" s="126"/>
      <c r="K72" s="127"/>
      <c r="L72" s="127"/>
      <c r="M72" s="127"/>
      <c r="N72" s="128"/>
      <c r="O72" s="129"/>
      <c r="P72" s="152"/>
    </row>
    <row r="73" spans="1:16" s="131" customFormat="1" hidden="1" outlineLevel="1" x14ac:dyDescent="0.25">
      <c r="A73" s="135"/>
      <c r="B73" s="122"/>
      <c r="C73" s="123"/>
      <c r="D73" s="124" t="s">
        <v>183</v>
      </c>
      <c r="E73" s="133" t="s">
        <v>66</v>
      </c>
      <c r="F73" s="133" t="s">
        <v>65</v>
      </c>
      <c r="G73" s="136">
        <v>1</v>
      </c>
      <c r="H73" s="132">
        <v>2.1800000000000002</v>
      </c>
      <c r="I73" s="125"/>
      <c r="J73" s="126"/>
      <c r="K73" s="127"/>
      <c r="L73" s="127"/>
      <c r="M73" s="127"/>
      <c r="N73" s="128"/>
      <c r="O73" s="129"/>
      <c r="P73" s="152"/>
    </row>
    <row r="74" spans="1:16" s="131" customFormat="1" hidden="1" outlineLevel="1" x14ac:dyDescent="0.25">
      <c r="A74" s="135"/>
      <c r="B74" s="122"/>
      <c r="C74" s="123"/>
      <c r="D74" s="124" t="s">
        <v>184</v>
      </c>
      <c r="E74" s="133" t="s">
        <v>66</v>
      </c>
      <c r="F74" s="133" t="s">
        <v>65</v>
      </c>
      <c r="G74" s="136">
        <v>1</v>
      </c>
      <c r="H74" s="132">
        <v>6.86</v>
      </c>
      <c r="I74" s="125"/>
      <c r="J74" s="126"/>
      <c r="K74" s="127"/>
      <c r="L74" s="127"/>
      <c r="M74" s="127"/>
      <c r="N74" s="128"/>
      <c r="O74" s="129"/>
      <c r="P74" s="152"/>
    </row>
    <row r="75" spans="1:16" s="131" customFormat="1" hidden="1" outlineLevel="1" x14ac:dyDescent="0.25">
      <c r="A75" s="135"/>
      <c r="B75" s="122"/>
      <c r="C75" s="123"/>
      <c r="D75" s="124" t="s">
        <v>185</v>
      </c>
      <c r="E75" s="133" t="s">
        <v>66</v>
      </c>
      <c r="F75" s="133" t="s">
        <v>65</v>
      </c>
      <c r="G75" s="136">
        <v>1</v>
      </c>
      <c r="H75" s="132">
        <v>7.18</v>
      </c>
      <c r="I75" s="125"/>
      <c r="J75" s="126"/>
      <c r="K75" s="127"/>
      <c r="L75" s="127"/>
      <c r="M75" s="127"/>
      <c r="N75" s="128"/>
      <c r="O75" s="129"/>
      <c r="P75" s="152"/>
    </row>
    <row r="76" spans="1:16" s="131" customFormat="1" hidden="1" outlineLevel="1" x14ac:dyDescent="0.25">
      <c r="A76" s="135"/>
      <c r="B76" s="122"/>
      <c r="C76" s="123"/>
      <c r="D76" s="124" t="s">
        <v>186</v>
      </c>
      <c r="E76" s="133" t="s">
        <v>66</v>
      </c>
      <c r="F76" s="133" t="s">
        <v>65</v>
      </c>
      <c r="G76" s="136">
        <v>1</v>
      </c>
      <c r="H76" s="132">
        <v>4.6900000000000004</v>
      </c>
      <c r="I76" s="125"/>
      <c r="J76" s="126"/>
      <c r="K76" s="127"/>
      <c r="L76" s="127"/>
      <c r="M76" s="127"/>
      <c r="N76" s="128"/>
      <c r="O76" s="129"/>
      <c r="P76" s="152"/>
    </row>
    <row r="77" spans="1:16" s="131" customFormat="1" hidden="1" outlineLevel="1" x14ac:dyDescent="0.25">
      <c r="A77" s="135"/>
      <c r="B77" s="122"/>
      <c r="C77" s="123"/>
      <c r="D77" s="124" t="s">
        <v>187</v>
      </c>
      <c r="E77" s="133" t="s">
        <v>66</v>
      </c>
      <c r="F77" s="133" t="s">
        <v>65</v>
      </c>
      <c r="G77" s="136">
        <v>1</v>
      </c>
      <c r="H77" s="132">
        <v>6.13</v>
      </c>
      <c r="I77" s="125"/>
      <c r="J77" s="126"/>
      <c r="K77" s="127"/>
      <c r="L77" s="127"/>
      <c r="M77" s="127"/>
      <c r="N77" s="128"/>
      <c r="O77" s="129"/>
      <c r="P77" s="152"/>
    </row>
    <row r="78" spans="1:16" s="131" customFormat="1" hidden="1" outlineLevel="1" x14ac:dyDescent="0.25">
      <c r="A78" s="135"/>
      <c r="B78" s="122"/>
      <c r="C78" s="123"/>
      <c r="D78" s="124" t="s">
        <v>188</v>
      </c>
      <c r="E78" s="133" t="s">
        <v>66</v>
      </c>
      <c r="F78" s="133" t="s">
        <v>65</v>
      </c>
      <c r="G78" s="136">
        <v>1</v>
      </c>
      <c r="H78" s="132">
        <v>6.04</v>
      </c>
      <c r="I78" s="125"/>
      <c r="J78" s="126"/>
      <c r="K78" s="127"/>
      <c r="L78" s="127"/>
      <c r="M78" s="127"/>
      <c r="N78" s="128"/>
      <c r="O78" s="129"/>
      <c r="P78" s="152"/>
    </row>
    <row r="79" spans="1:16" s="131" customFormat="1" hidden="1" outlineLevel="1" x14ac:dyDescent="0.25">
      <c r="A79" s="135"/>
      <c r="B79" s="122"/>
      <c r="C79" s="123"/>
      <c r="D79" s="124" t="s">
        <v>189</v>
      </c>
      <c r="E79" s="133" t="s">
        <v>66</v>
      </c>
      <c r="F79" s="133" t="s">
        <v>65</v>
      </c>
      <c r="G79" s="136">
        <v>1</v>
      </c>
      <c r="H79" s="132">
        <v>7.05</v>
      </c>
      <c r="I79" s="125"/>
      <c r="J79" s="126"/>
      <c r="K79" s="127"/>
      <c r="L79" s="127"/>
      <c r="M79" s="127"/>
      <c r="N79" s="128"/>
      <c r="O79" s="129"/>
      <c r="P79" s="152"/>
    </row>
    <row r="80" spans="1:16" s="131" customFormat="1" hidden="1" outlineLevel="1" x14ac:dyDescent="0.25">
      <c r="A80" s="135"/>
      <c r="B80" s="122"/>
      <c r="C80" s="123"/>
      <c r="D80" s="124" t="s">
        <v>190</v>
      </c>
      <c r="E80" s="133" t="s">
        <v>66</v>
      </c>
      <c r="F80" s="133" t="s">
        <v>65</v>
      </c>
      <c r="G80" s="136">
        <v>1</v>
      </c>
      <c r="H80" s="132">
        <v>4.8</v>
      </c>
      <c r="I80" s="125"/>
      <c r="J80" s="126"/>
      <c r="K80" s="127"/>
      <c r="L80" s="127"/>
      <c r="M80" s="127"/>
      <c r="N80" s="128"/>
      <c r="O80" s="129"/>
      <c r="P80" s="152"/>
    </row>
    <row r="81" spans="1:16" s="131" customFormat="1" hidden="1" outlineLevel="1" x14ac:dyDescent="0.25">
      <c r="A81" s="135"/>
      <c r="B81" s="122"/>
      <c r="C81" s="123"/>
      <c r="D81" s="124" t="s">
        <v>191</v>
      </c>
      <c r="E81" s="133" t="s">
        <v>66</v>
      </c>
      <c r="F81" s="133" t="s">
        <v>65</v>
      </c>
      <c r="G81" s="136">
        <v>1</v>
      </c>
      <c r="H81" s="132">
        <v>7.36</v>
      </c>
      <c r="I81" s="125"/>
      <c r="J81" s="126"/>
      <c r="K81" s="127"/>
      <c r="L81" s="127"/>
      <c r="M81" s="127"/>
      <c r="N81" s="128"/>
      <c r="O81" s="129"/>
      <c r="P81" s="152"/>
    </row>
    <row r="82" spans="1:16" s="131" customFormat="1" hidden="1" outlineLevel="1" x14ac:dyDescent="0.25">
      <c r="A82" s="135"/>
      <c r="B82" s="122"/>
      <c r="C82" s="123"/>
      <c r="D82" s="124" t="s">
        <v>192</v>
      </c>
      <c r="E82" s="133" t="s">
        <v>66</v>
      </c>
      <c r="F82" s="133" t="s">
        <v>65</v>
      </c>
      <c r="G82" s="136">
        <v>1</v>
      </c>
      <c r="H82" s="132">
        <v>9</v>
      </c>
      <c r="I82" s="125"/>
      <c r="J82" s="126"/>
      <c r="K82" s="127"/>
      <c r="L82" s="127"/>
      <c r="M82" s="127"/>
      <c r="N82" s="128"/>
      <c r="O82" s="129"/>
      <c r="P82" s="152"/>
    </row>
    <row r="83" spans="1:16" s="131" customFormat="1" hidden="1" outlineLevel="1" x14ac:dyDescent="0.25">
      <c r="A83" s="135"/>
      <c r="B83" s="122"/>
      <c r="C83" s="123"/>
      <c r="D83" s="124" t="s">
        <v>193</v>
      </c>
      <c r="E83" s="133" t="s">
        <v>66</v>
      </c>
      <c r="F83" s="133" t="s">
        <v>65</v>
      </c>
      <c r="G83" s="136">
        <v>1</v>
      </c>
      <c r="H83" s="132">
        <v>3.67</v>
      </c>
      <c r="I83" s="125"/>
      <c r="J83" s="126"/>
      <c r="K83" s="127"/>
      <c r="L83" s="127"/>
      <c r="M83" s="127"/>
      <c r="N83" s="128"/>
      <c r="O83" s="129"/>
      <c r="P83" s="152"/>
    </row>
    <row r="84" spans="1:16" s="131" customFormat="1" hidden="1" outlineLevel="1" x14ac:dyDescent="0.25">
      <c r="A84" s="135"/>
      <c r="B84" s="122"/>
      <c r="C84" s="123"/>
      <c r="D84" s="124" t="s">
        <v>194</v>
      </c>
      <c r="E84" s="133" t="s">
        <v>66</v>
      </c>
      <c r="F84" s="133" t="s">
        <v>65</v>
      </c>
      <c r="G84" s="136">
        <v>1</v>
      </c>
      <c r="H84" s="132">
        <v>7.06</v>
      </c>
      <c r="I84" s="125"/>
      <c r="J84" s="126"/>
      <c r="K84" s="127"/>
      <c r="L84" s="127"/>
      <c r="M84" s="127"/>
      <c r="N84" s="128"/>
      <c r="O84" s="129"/>
      <c r="P84" s="152"/>
    </row>
    <row r="85" spans="1:16" s="131" customFormat="1" hidden="1" outlineLevel="1" x14ac:dyDescent="0.25">
      <c r="A85" s="135"/>
      <c r="B85" s="122"/>
      <c r="C85" s="123"/>
      <c r="D85" s="124" t="s">
        <v>195</v>
      </c>
      <c r="E85" s="133" t="s">
        <v>66</v>
      </c>
      <c r="F85" s="133" t="s">
        <v>65</v>
      </c>
      <c r="G85" s="136">
        <v>1</v>
      </c>
      <c r="H85" s="132">
        <v>9.86</v>
      </c>
      <c r="I85" s="125"/>
      <c r="J85" s="126"/>
      <c r="K85" s="127"/>
      <c r="L85" s="127"/>
      <c r="M85" s="127"/>
      <c r="N85" s="128"/>
      <c r="O85" s="129"/>
      <c r="P85" s="152"/>
    </row>
    <row r="86" spans="1:16" s="131" customFormat="1" hidden="1" outlineLevel="1" x14ac:dyDescent="0.25">
      <c r="A86" s="135"/>
      <c r="B86" s="122"/>
      <c r="C86" s="123"/>
      <c r="D86" s="124" t="s">
        <v>196</v>
      </c>
      <c r="E86" s="133" t="s">
        <v>66</v>
      </c>
      <c r="F86" s="133" t="s">
        <v>65</v>
      </c>
      <c r="G86" s="136">
        <v>1</v>
      </c>
      <c r="H86" s="132">
        <v>10.5</v>
      </c>
      <c r="I86" s="125"/>
      <c r="J86" s="126"/>
      <c r="K86" s="127"/>
      <c r="L86" s="127"/>
      <c r="M86" s="127"/>
      <c r="N86" s="128"/>
      <c r="O86" s="129"/>
      <c r="P86" s="152"/>
    </row>
    <row r="87" spans="1:16" s="131" customFormat="1" hidden="1" outlineLevel="1" x14ac:dyDescent="0.25">
      <c r="A87" s="135"/>
      <c r="B87" s="122"/>
      <c r="C87" s="123"/>
      <c r="D87" s="124" t="s">
        <v>197</v>
      </c>
      <c r="E87" s="133" t="s">
        <v>66</v>
      </c>
      <c r="F87" s="133" t="s">
        <v>65</v>
      </c>
      <c r="G87" s="136">
        <v>1</v>
      </c>
      <c r="H87" s="132">
        <v>9.9499999999999993</v>
      </c>
      <c r="I87" s="125"/>
      <c r="J87" s="126"/>
      <c r="K87" s="127"/>
      <c r="L87" s="127"/>
      <c r="M87" s="127"/>
      <c r="N87" s="128"/>
      <c r="O87" s="129"/>
      <c r="P87" s="152"/>
    </row>
    <row r="88" spans="1:16" s="131" customFormat="1" hidden="1" outlineLevel="1" x14ac:dyDescent="0.25">
      <c r="A88" s="135"/>
      <c r="B88" s="122"/>
      <c r="C88" s="123"/>
      <c r="D88" s="124" t="s">
        <v>198</v>
      </c>
      <c r="E88" s="133" t="s">
        <v>66</v>
      </c>
      <c r="F88" s="133" t="s">
        <v>65</v>
      </c>
      <c r="G88" s="136">
        <v>1</v>
      </c>
      <c r="H88" s="132">
        <v>10.5</v>
      </c>
      <c r="I88" s="125"/>
      <c r="J88" s="126"/>
      <c r="K88" s="127"/>
      <c r="L88" s="127"/>
      <c r="M88" s="127"/>
      <c r="N88" s="128"/>
      <c r="O88" s="129"/>
      <c r="P88" s="152"/>
    </row>
    <row r="89" spans="1:16" s="131" customFormat="1" hidden="1" outlineLevel="1" x14ac:dyDescent="0.25">
      <c r="A89" s="135"/>
      <c r="B89" s="122"/>
      <c r="C89" s="123"/>
      <c r="D89" s="124" t="s">
        <v>199</v>
      </c>
      <c r="E89" s="133" t="s">
        <v>66</v>
      </c>
      <c r="F89" s="133" t="s">
        <v>65</v>
      </c>
      <c r="G89" s="136">
        <v>1</v>
      </c>
      <c r="H89" s="132">
        <v>6.91</v>
      </c>
      <c r="I89" s="125"/>
      <c r="J89" s="126"/>
      <c r="K89" s="127"/>
      <c r="L89" s="127"/>
      <c r="M89" s="127"/>
      <c r="N89" s="128"/>
      <c r="O89" s="129"/>
      <c r="P89" s="152"/>
    </row>
    <row r="90" spans="1:16" s="131" customFormat="1" hidden="1" outlineLevel="1" x14ac:dyDescent="0.25">
      <c r="A90" s="135"/>
      <c r="B90" s="122"/>
      <c r="C90" s="123"/>
      <c r="D90" s="124" t="s">
        <v>200</v>
      </c>
      <c r="E90" s="133" t="s">
        <v>66</v>
      </c>
      <c r="F90" s="133" t="s">
        <v>65</v>
      </c>
      <c r="G90" s="136">
        <v>1</v>
      </c>
      <c r="H90" s="132">
        <v>0.36</v>
      </c>
      <c r="I90" s="125"/>
      <c r="J90" s="126"/>
      <c r="K90" s="127"/>
      <c r="L90" s="127"/>
      <c r="M90" s="127"/>
      <c r="N90" s="128"/>
      <c r="O90" s="129"/>
      <c r="P90" s="152"/>
    </row>
    <row r="91" spans="1:16" s="131" customFormat="1" hidden="1" outlineLevel="1" x14ac:dyDescent="0.25">
      <c r="A91" s="135"/>
      <c r="B91" s="122"/>
      <c r="C91" s="123"/>
      <c r="D91" s="124" t="s">
        <v>201</v>
      </c>
      <c r="E91" s="133" t="s">
        <v>66</v>
      </c>
      <c r="F91" s="133" t="s">
        <v>65</v>
      </c>
      <c r="G91" s="136">
        <v>1</v>
      </c>
      <c r="H91" s="132">
        <v>6.5</v>
      </c>
      <c r="I91" s="125"/>
      <c r="J91" s="126"/>
      <c r="K91" s="127"/>
      <c r="L91" s="127"/>
      <c r="M91" s="127"/>
      <c r="N91" s="128"/>
      <c r="O91" s="129"/>
      <c r="P91" s="152"/>
    </row>
    <row r="92" spans="1:16" s="131" customFormat="1" hidden="1" outlineLevel="1" x14ac:dyDescent="0.25">
      <c r="A92" s="135"/>
      <c r="B92" s="122"/>
      <c r="C92" s="123"/>
      <c r="D92" s="124" t="s">
        <v>202</v>
      </c>
      <c r="E92" s="133" t="s">
        <v>66</v>
      </c>
      <c r="F92" s="133" t="s">
        <v>65</v>
      </c>
      <c r="G92" s="136">
        <v>1</v>
      </c>
      <c r="H92" s="132">
        <v>6.26</v>
      </c>
      <c r="I92" s="125"/>
      <c r="J92" s="126"/>
      <c r="K92" s="127"/>
      <c r="L92" s="127"/>
      <c r="M92" s="127"/>
      <c r="N92" s="128"/>
      <c r="O92" s="129"/>
      <c r="P92" s="152"/>
    </row>
    <row r="93" spans="1:16" s="131" customFormat="1" hidden="1" outlineLevel="1" x14ac:dyDescent="0.25">
      <c r="A93" s="135"/>
      <c r="B93" s="122"/>
      <c r="C93" s="123"/>
      <c r="D93" s="124" t="s">
        <v>203</v>
      </c>
      <c r="E93" s="133" t="s">
        <v>80</v>
      </c>
      <c r="F93" s="133" t="s">
        <v>65</v>
      </c>
      <c r="G93" s="136">
        <v>1</v>
      </c>
      <c r="H93" s="132">
        <v>1.21</v>
      </c>
      <c r="I93" s="125"/>
      <c r="J93" s="126"/>
      <c r="K93" s="127"/>
      <c r="L93" s="127"/>
      <c r="M93" s="127"/>
      <c r="N93" s="128"/>
      <c r="O93" s="129"/>
      <c r="P93" s="152"/>
    </row>
    <row r="94" spans="1:16" s="131" customFormat="1" hidden="1" outlineLevel="1" x14ac:dyDescent="0.25">
      <c r="A94" s="135"/>
      <c r="B94" s="122"/>
      <c r="C94" s="123"/>
      <c r="D94" s="124" t="s">
        <v>204</v>
      </c>
      <c r="E94" s="133" t="s">
        <v>80</v>
      </c>
      <c r="F94" s="133" t="s">
        <v>65</v>
      </c>
      <c r="G94" s="136">
        <v>1</v>
      </c>
      <c r="H94" s="132">
        <v>1.21</v>
      </c>
      <c r="I94" s="125"/>
      <c r="J94" s="126"/>
      <c r="K94" s="127"/>
      <c r="L94" s="127"/>
      <c r="M94" s="127"/>
      <c r="N94" s="128"/>
      <c r="O94" s="129"/>
      <c r="P94" s="152"/>
    </row>
    <row r="95" spans="1:16" s="131" customFormat="1" hidden="1" outlineLevel="1" x14ac:dyDescent="0.25">
      <c r="A95" s="135"/>
      <c r="B95" s="122"/>
      <c r="C95" s="123"/>
      <c r="D95" s="124" t="s">
        <v>205</v>
      </c>
      <c r="E95" s="133" t="s">
        <v>80</v>
      </c>
      <c r="F95" s="133" t="s">
        <v>65</v>
      </c>
      <c r="G95" s="136">
        <v>1</v>
      </c>
      <c r="H95" s="132">
        <v>1.21</v>
      </c>
      <c r="I95" s="125"/>
      <c r="J95" s="126"/>
      <c r="K95" s="127"/>
      <c r="L95" s="127"/>
      <c r="M95" s="127"/>
      <c r="N95" s="128"/>
      <c r="O95" s="129"/>
      <c r="P95" s="152"/>
    </row>
    <row r="96" spans="1:16" s="131" customFormat="1" hidden="1" outlineLevel="1" x14ac:dyDescent="0.25">
      <c r="A96" s="135"/>
      <c r="B96" s="122"/>
      <c r="C96" s="123"/>
      <c r="D96" s="124" t="s">
        <v>206</v>
      </c>
      <c r="E96" s="133" t="s">
        <v>80</v>
      </c>
      <c r="F96" s="133" t="s">
        <v>65</v>
      </c>
      <c r="G96" s="136">
        <v>1</v>
      </c>
      <c r="H96" s="132">
        <v>1.21</v>
      </c>
      <c r="I96" s="125"/>
      <c r="J96" s="126"/>
      <c r="K96" s="127"/>
      <c r="L96" s="127"/>
      <c r="M96" s="127"/>
      <c r="N96" s="128"/>
      <c r="O96" s="129"/>
      <c r="P96" s="152"/>
    </row>
    <row r="97" spans="1:16" s="131" customFormat="1" hidden="1" outlineLevel="1" x14ac:dyDescent="0.25">
      <c r="A97" s="135"/>
      <c r="B97" s="122"/>
      <c r="C97" s="123"/>
      <c r="D97" s="124" t="s">
        <v>207</v>
      </c>
      <c r="E97" s="133" t="s">
        <v>80</v>
      </c>
      <c r="F97" s="133" t="s">
        <v>65</v>
      </c>
      <c r="G97" s="136">
        <v>1</v>
      </c>
      <c r="H97" s="132">
        <v>1.21</v>
      </c>
      <c r="I97" s="125"/>
      <c r="J97" s="126"/>
      <c r="K97" s="127"/>
      <c r="L97" s="127"/>
      <c r="M97" s="127"/>
      <c r="N97" s="128"/>
      <c r="O97" s="129"/>
      <c r="P97" s="152"/>
    </row>
    <row r="98" spans="1:16" s="131" customFormat="1" hidden="1" outlineLevel="1" x14ac:dyDescent="0.25">
      <c r="A98" s="135"/>
      <c r="B98" s="122"/>
      <c r="C98" s="123"/>
      <c r="D98" s="124" t="s">
        <v>208</v>
      </c>
      <c r="E98" s="133" t="s">
        <v>80</v>
      </c>
      <c r="F98" s="133" t="s">
        <v>65</v>
      </c>
      <c r="G98" s="136">
        <v>1</v>
      </c>
      <c r="H98" s="132">
        <v>1.21</v>
      </c>
      <c r="I98" s="125"/>
      <c r="J98" s="126"/>
      <c r="K98" s="127"/>
      <c r="L98" s="127"/>
      <c r="M98" s="127"/>
      <c r="N98" s="128"/>
      <c r="O98" s="129"/>
      <c r="P98" s="152"/>
    </row>
    <row r="99" spans="1:16" s="131" customFormat="1" hidden="1" outlineLevel="1" x14ac:dyDescent="0.25">
      <c r="A99" s="135"/>
      <c r="B99" s="122"/>
      <c r="C99" s="123"/>
      <c r="D99" s="124" t="s">
        <v>209</v>
      </c>
      <c r="E99" s="133" t="s">
        <v>80</v>
      </c>
      <c r="F99" s="133" t="s">
        <v>65</v>
      </c>
      <c r="G99" s="136">
        <v>1</v>
      </c>
      <c r="H99" s="132">
        <v>1.21</v>
      </c>
      <c r="I99" s="125"/>
      <c r="J99" s="126"/>
      <c r="K99" s="127"/>
      <c r="L99" s="127"/>
      <c r="M99" s="127"/>
      <c r="N99" s="128"/>
      <c r="O99" s="129"/>
      <c r="P99" s="152"/>
    </row>
    <row r="100" spans="1:16" s="131" customFormat="1" hidden="1" outlineLevel="1" x14ac:dyDescent="0.25">
      <c r="A100" s="135"/>
      <c r="B100" s="122"/>
      <c r="C100" s="123"/>
      <c r="D100" s="124" t="s">
        <v>210</v>
      </c>
      <c r="E100" s="133" t="s">
        <v>80</v>
      </c>
      <c r="F100" s="133" t="s">
        <v>65</v>
      </c>
      <c r="G100" s="136">
        <v>1</v>
      </c>
      <c r="H100" s="132">
        <v>1.21</v>
      </c>
      <c r="I100" s="125"/>
      <c r="J100" s="126"/>
      <c r="K100" s="127"/>
      <c r="L100" s="127"/>
      <c r="M100" s="127"/>
      <c r="N100" s="128"/>
      <c r="O100" s="129"/>
      <c r="P100" s="152"/>
    </row>
    <row r="101" spans="1:16" s="131" customFormat="1" hidden="1" outlineLevel="1" x14ac:dyDescent="0.25">
      <c r="A101" s="135"/>
      <c r="B101" s="122"/>
      <c r="C101" s="123"/>
      <c r="D101" s="124" t="s">
        <v>211</v>
      </c>
      <c r="E101" s="133" t="s">
        <v>80</v>
      </c>
      <c r="F101" s="133" t="s">
        <v>65</v>
      </c>
      <c r="G101" s="136">
        <v>1</v>
      </c>
      <c r="H101" s="132">
        <v>1.21</v>
      </c>
      <c r="I101" s="125"/>
      <c r="J101" s="126"/>
      <c r="K101" s="127"/>
      <c r="L101" s="127"/>
      <c r="M101" s="127"/>
      <c r="N101" s="128"/>
      <c r="O101" s="129"/>
      <c r="P101" s="152"/>
    </row>
    <row r="102" spans="1:16" s="131" customFormat="1" hidden="1" outlineLevel="1" x14ac:dyDescent="0.25">
      <c r="A102" s="135"/>
      <c r="B102" s="122"/>
      <c r="C102" s="123"/>
      <c r="D102" s="124" t="s">
        <v>212</v>
      </c>
      <c r="E102" s="133" t="s">
        <v>80</v>
      </c>
      <c r="F102" s="133" t="s">
        <v>65</v>
      </c>
      <c r="G102" s="136">
        <v>1</v>
      </c>
      <c r="H102" s="132">
        <v>1.21</v>
      </c>
      <c r="I102" s="125"/>
      <c r="J102" s="126"/>
      <c r="K102" s="127"/>
      <c r="L102" s="127"/>
      <c r="M102" s="127"/>
      <c r="N102" s="128"/>
      <c r="O102" s="129"/>
      <c r="P102" s="152"/>
    </row>
    <row r="103" spans="1:16" s="131" customFormat="1" hidden="1" outlineLevel="1" x14ac:dyDescent="0.25">
      <c r="A103" s="135"/>
      <c r="B103" s="122"/>
      <c r="C103" s="123"/>
      <c r="D103" s="124" t="s">
        <v>213</v>
      </c>
      <c r="E103" s="133" t="s">
        <v>80</v>
      </c>
      <c r="F103" s="133" t="s">
        <v>65</v>
      </c>
      <c r="G103" s="136">
        <v>1</v>
      </c>
      <c r="H103" s="132">
        <v>1.21</v>
      </c>
      <c r="I103" s="125"/>
      <c r="J103" s="126"/>
      <c r="K103" s="127"/>
      <c r="L103" s="127"/>
      <c r="M103" s="127"/>
      <c r="N103" s="128"/>
      <c r="O103" s="129"/>
      <c r="P103" s="152"/>
    </row>
    <row r="104" spans="1:16" s="131" customFormat="1" hidden="1" outlineLevel="1" x14ac:dyDescent="0.25">
      <c r="A104" s="135"/>
      <c r="B104" s="122"/>
      <c r="C104" s="123"/>
      <c r="D104" s="124" t="s">
        <v>214</v>
      </c>
      <c r="E104" s="133" t="s">
        <v>80</v>
      </c>
      <c r="F104" s="133" t="s">
        <v>65</v>
      </c>
      <c r="G104" s="136">
        <v>1</v>
      </c>
      <c r="H104" s="132">
        <v>1.21</v>
      </c>
      <c r="I104" s="125"/>
      <c r="J104" s="126"/>
      <c r="K104" s="127"/>
      <c r="L104" s="127"/>
      <c r="M104" s="127"/>
      <c r="N104" s="128"/>
      <c r="O104" s="129"/>
      <c r="P104" s="152"/>
    </row>
    <row r="105" spans="1:16" s="131" customFormat="1" hidden="1" outlineLevel="1" x14ac:dyDescent="0.25">
      <c r="A105" s="135"/>
      <c r="B105" s="122"/>
      <c r="C105" s="123"/>
      <c r="D105" s="124" t="s">
        <v>215</v>
      </c>
      <c r="E105" s="133" t="s">
        <v>80</v>
      </c>
      <c r="F105" s="133" t="s">
        <v>65</v>
      </c>
      <c r="G105" s="136">
        <v>1</v>
      </c>
      <c r="H105" s="132">
        <v>1.21</v>
      </c>
      <c r="I105" s="125"/>
      <c r="J105" s="126"/>
      <c r="K105" s="127"/>
      <c r="L105" s="127"/>
      <c r="M105" s="127"/>
      <c r="N105" s="128"/>
      <c r="O105" s="129"/>
      <c r="P105" s="152"/>
    </row>
    <row r="106" spans="1:16" s="131" customFormat="1" hidden="1" outlineLevel="1" x14ac:dyDescent="0.25">
      <c r="A106" s="135"/>
      <c r="B106" s="122"/>
      <c r="C106" s="123"/>
      <c r="D106" s="124" t="s">
        <v>216</v>
      </c>
      <c r="E106" s="133" t="s">
        <v>80</v>
      </c>
      <c r="F106" s="133" t="s">
        <v>65</v>
      </c>
      <c r="G106" s="136">
        <v>1</v>
      </c>
      <c r="H106" s="132">
        <v>1.21</v>
      </c>
      <c r="I106" s="125"/>
      <c r="J106" s="126"/>
      <c r="K106" s="127"/>
      <c r="L106" s="127"/>
      <c r="M106" s="127"/>
      <c r="N106" s="128"/>
      <c r="O106" s="129"/>
      <c r="P106" s="152"/>
    </row>
    <row r="107" spans="1:16" s="131" customFormat="1" hidden="1" outlineLevel="1" x14ac:dyDescent="0.25">
      <c r="A107" s="135"/>
      <c r="B107" s="122"/>
      <c r="C107" s="123"/>
      <c r="D107" s="124" t="s">
        <v>217</v>
      </c>
      <c r="E107" s="133" t="s">
        <v>80</v>
      </c>
      <c r="F107" s="133" t="s">
        <v>65</v>
      </c>
      <c r="G107" s="136">
        <v>1</v>
      </c>
      <c r="H107" s="132">
        <v>1.21</v>
      </c>
      <c r="I107" s="125"/>
      <c r="J107" s="126"/>
      <c r="K107" s="127"/>
      <c r="L107" s="127"/>
      <c r="M107" s="127"/>
      <c r="N107" s="128"/>
      <c r="O107" s="129"/>
      <c r="P107" s="152"/>
    </row>
    <row r="108" spans="1:16" s="131" customFormat="1" hidden="1" outlineLevel="1" x14ac:dyDescent="0.25">
      <c r="A108" s="135"/>
      <c r="B108" s="122"/>
      <c r="C108" s="123"/>
      <c r="D108" s="124" t="s">
        <v>218</v>
      </c>
      <c r="E108" s="133" t="s">
        <v>80</v>
      </c>
      <c r="F108" s="133" t="s">
        <v>65</v>
      </c>
      <c r="G108" s="136">
        <v>1</v>
      </c>
      <c r="H108" s="132">
        <v>1.21</v>
      </c>
      <c r="I108" s="125"/>
      <c r="J108" s="126"/>
      <c r="K108" s="127"/>
      <c r="L108" s="127"/>
      <c r="M108" s="127"/>
      <c r="N108" s="128"/>
      <c r="O108" s="129"/>
      <c r="P108" s="152"/>
    </row>
    <row r="109" spans="1:16" s="131" customFormat="1" hidden="1" outlineLevel="1" x14ac:dyDescent="0.25">
      <c r="A109" s="135"/>
      <c r="B109" s="122"/>
      <c r="C109" s="123"/>
      <c r="D109" s="124" t="s">
        <v>219</v>
      </c>
      <c r="E109" s="133" t="s">
        <v>80</v>
      </c>
      <c r="F109" s="133" t="s">
        <v>65</v>
      </c>
      <c r="G109" s="136">
        <v>1</v>
      </c>
      <c r="H109" s="132">
        <v>1.21</v>
      </c>
      <c r="I109" s="125"/>
      <c r="J109" s="126"/>
      <c r="K109" s="127"/>
      <c r="L109" s="127"/>
      <c r="M109" s="127"/>
      <c r="N109" s="128"/>
      <c r="O109" s="129"/>
      <c r="P109" s="152"/>
    </row>
    <row r="110" spans="1:16" s="131" customFormat="1" hidden="1" outlineLevel="1" x14ac:dyDescent="0.25">
      <c r="A110" s="135"/>
      <c r="B110" s="122"/>
      <c r="C110" s="123"/>
      <c r="D110" s="124" t="s">
        <v>220</v>
      </c>
      <c r="E110" s="133" t="s">
        <v>80</v>
      </c>
      <c r="F110" s="133" t="s">
        <v>65</v>
      </c>
      <c r="G110" s="136">
        <v>1</v>
      </c>
      <c r="H110" s="132">
        <v>1.21</v>
      </c>
      <c r="I110" s="125"/>
      <c r="J110" s="126"/>
      <c r="K110" s="127"/>
      <c r="L110" s="127"/>
      <c r="M110" s="127"/>
      <c r="N110" s="128"/>
      <c r="O110" s="129"/>
      <c r="P110" s="152"/>
    </row>
    <row r="111" spans="1:16" s="131" customFormat="1" hidden="1" outlineLevel="1" x14ac:dyDescent="0.25">
      <c r="A111" s="135"/>
      <c r="B111" s="122"/>
      <c r="C111" s="123"/>
      <c r="D111" s="124" t="s">
        <v>221</v>
      </c>
      <c r="E111" s="133" t="s">
        <v>80</v>
      </c>
      <c r="F111" s="133" t="s">
        <v>65</v>
      </c>
      <c r="G111" s="136">
        <v>1</v>
      </c>
      <c r="H111" s="132">
        <v>1.21</v>
      </c>
      <c r="I111" s="125"/>
      <c r="J111" s="126"/>
      <c r="K111" s="127"/>
      <c r="L111" s="127"/>
      <c r="M111" s="127"/>
      <c r="N111" s="128"/>
      <c r="O111" s="129"/>
      <c r="P111" s="152"/>
    </row>
    <row r="112" spans="1:16" s="131" customFormat="1" hidden="1" outlineLevel="1" x14ac:dyDescent="0.25">
      <c r="A112" s="135"/>
      <c r="B112" s="122"/>
      <c r="C112" s="123"/>
      <c r="D112" s="124" t="s">
        <v>222</v>
      </c>
      <c r="E112" s="133" t="s">
        <v>80</v>
      </c>
      <c r="F112" s="133" t="s">
        <v>65</v>
      </c>
      <c r="G112" s="136">
        <v>1</v>
      </c>
      <c r="H112" s="132">
        <v>1.21</v>
      </c>
      <c r="I112" s="125"/>
      <c r="J112" s="126"/>
      <c r="K112" s="127"/>
      <c r="L112" s="127"/>
      <c r="M112" s="127"/>
      <c r="N112" s="128"/>
      <c r="O112" s="129"/>
      <c r="P112" s="152"/>
    </row>
    <row r="113" spans="1:16" s="131" customFormat="1" hidden="1" outlineLevel="1" x14ac:dyDescent="0.25">
      <c r="A113" s="135"/>
      <c r="B113" s="122"/>
      <c r="C113" s="123"/>
      <c r="D113" s="124" t="s">
        <v>223</v>
      </c>
      <c r="E113" s="133" t="s">
        <v>80</v>
      </c>
      <c r="F113" s="133" t="s">
        <v>65</v>
      </c>
      <c r="G113" s="136">
        <v>1</v>
      </c>
      <c r="H113" s="132">
        <v>1.21</v>
      </c>
      <c r="I113" s="125"/>
      <c r="J113" s="126"/>
      <c r="K113" s="127"/>
      <c r="L113" s="127"/>
      <c r="M113" s="127"/>
      <c r="N113" s="128"/>
      <c r="O113" s="129"/>
      <c r="P113" s="152"/>
    </row>
    <row r="114" spans="1:16" s="131" customFormat="1" hidden="1" outlineLevel="1" x14ac:dyDescent="0.25">
      <c r="A114" s="135"/>
      <c r="B114" s="122"/>
      <c r="C114" s="123"/>
      <c r="D114" s="124" t="s">
        <v>224</v>
      </c>
      <c r="E114" s="133" t="s">
        <v>80</v>
      </c>
      <c r="F114" s="133" t="s">
        <v>65</v>
      </c>
      <c r="G114" s="136">
        <v>1</v>
      </c>
      <c r="H114" s="132">
        <v>1.21</v>
      </c>
      <c r="I114" s="125"/>
      <c r="J114" s="126"/>
      <c r="K114" s="127"/>
      <c r="L114" s="127"/>
      <c r="M114" s="127"/>
      <c r="N114" s="128"/>
      <c r="O114" s="129"/>
      <c r="P114" s="152"/>
    </row>
    <row r="115" spans="1:16" s="131" customFormat="1" hidden="1" outlineLevel="1" x14ac:dyDescent="0.25">
      <c r="A115" s="135"/>
      <c r="B115" s="122"/>
      <c r="C115" s="123"/>
      <c r="D115" s="124" t="s">
        <v>225</v>
      </c>
      <c r="E115" s="133" t="s">
        <v>80</v>
      </c>
      <c r="F115" s="133" t="s">
        <v>65</v>
      </c>
      <c r="G115" s="136">
        <v>1</v>
      </c>
      <c r="H115" s="132">
        <v>1.21</v>
      </c>
      <c r="I115" s="125"/>
      <c r="J115" s="126"/>
      <c r="K115" s="127"/>
      <c r="L115" s="127"/>
      <c r="M115" s="127"/>
      <c r="N115" s="128"/>
      <c r="O115" s="129"/>
      <c r="P115" s="152"/>
    </row>
    <row r="116" spans="1:16" s="131" customFormat="1" hidden="1" outlineLevel="1" x14ac:dyDescent="0.25">
      <c r="A116" s="135"/>
      <c r="B116" s="122"/>
      <c r="C116" s="123"/>
      <c r="D116" s="124" t="s">
        <v>226</v>
      </c>
      <c r="E116" s="133" t="s">
        <v>80</v>
      </c>
      <c r="F116" s="133" t="s">
        <v>65</v>
      </c>
      <c r="G116" s="136">
        <v>1</v>
      </c>
      <c r="H116" s="132">
        <v>1.21</v>
      </c>
      <c r="I116" s="125"/>
      <c r="J116" s="126"/>
      <c r="K116" s="127"/>
      <c r="L116" s="127"/>
      <c r="M116" s="127"/>
      <c r="N116" s="128"/>
      <c r="O116" s="129"/>
      <c r="P116" s="152"/>
    </row>
    <row r="117" spans="1:16" s="131" customFormat="1" hidden="1" outlineLevel="1" x14ac:dyDescent="0.25">
      <c r="A117" s="135"/>
      <c r="B117" s="122"/>
      <c r="C117" s="123"/>
      <c r="D117" s="124" t="s">
        <v>227</v>
      </c>
      <c r="E117" s="133" t="s">
        <v>80</v>
      </c>
      <c r="F117" s="133" t="s">
        <v>65</v>
      </c>
      <c r="G117" s="136">
        <v>1</v>
      </c>
      <c r="H117" s="132">
        <v>1.21</v>
      </c>
      <c r="I117" s="125"/>
      <c r="J117" s="126"/>
      <c r="K117" s="127"/>
      <c r="L117" s="127"/>
      <c r="M117" s="127"/>
      <c r="N117" s="128"/>
      <c r="O117" s="129"/>
      <c r="P117" s="152"/>
    </row>
    <row r="118" spans="1:16" s="121" customFormat="1" ht="38.25" collapsed="1" x14ac:dyDescent="0.25">
      <c r="A118" s="109">
        <v>7</v>
      </c>
      <c r="B118" s="110" t="s">
        <v>36</v>
      </c>
      <c r="C118" s="111" t="s">
        <v>176</v>
      </c>
      <c r="D118" s="112" t="s">
        <v>68</v>
      </c>
      <c r="E118" s="113" t="s">
        <v>16</v>
      </c>
      <c r="F118" s="113" t="s">
        <v>65</v>
      </c>
      <c r="G118" s="114">
        <v>1</v>
      </c>
      <c r="H118" s="115">
        <f>SUM(H119:H119)</f>
        <v>7.09</v>
      </c>
      <c r="I118" s="116"/>
      <c r="J118" s="117"/>
      <c r="K118" s="118">
        <f>J118</f>
        <v>0</v>
      </c>
      <c r="L118" s="118"/>
      <c r="M118" s="118">
        <f>H118*J118</f>
        <v>0</v>
      </c>
      <c r="N118" s="119">
        <f>M118</f>
        <v>0</v>
      </c>
      <c r="O118" s="120"/>
      <c r="P118" s="152" t="s">
        <v>72</v>
      </c>
    </row>
    <row r="119" spans="1:16" s="131" customFormat="1" hidden="1" outlineLevel="1" x14ac:dyDescent="0.25">
      <c r="A119" s="135"/>
      <c r="B119" s="122"/>
      <c r="C119" s="123"/>
      <c r="D119" s="124" t="s">
        <v>228</v>
      </c>
      <c r="E119" s="133" t="s">
        <v>66</v>
      </c>
      <c r="F119" s="133" t="s">
        <v>65</v>
      </c>
      <c r="G119" s="136">
        <v>1</v>
      </c>
      <c r="H119" s="132">
        <v>7.09</v>
      </c>
      <c r="I119" s="125"/>
      <c r="J119" s="126"/>
      <c r="K119" s="127"/>
      <c r="L119" s="127"/>
      <c r="M119" s="127"/>
      <c r="N119" s="128"/>
      <c r="O119" s="129"/>
      <c r="P119" s="152"/>
    </row>
    <row r="120" spans="1:16" s="121" customFormat="1" ht="38.25" collapsed="1" x14ac:dyDescent="0.25">
      <c r="A120" s="109">
        <v>8</v>
      </c>
      <c r="B120" s="110" t="s">
        <v>36</v>
      </c>
      <c r="C120" s="111" t="s">
        <v>177</v>
      </c>
      <c r="D120" s="112" t="s">
        <v>70</v>
      </c>
      <c r="E120" s="113" t="s">
        <v>16</v>
      </c>
      <c r="F120" s="113" t="s">
        <v>65</v>
      </c>
      <c r="G120" s="114">
        <v>1</v>
      </c>
      <c r="H120" s="115">
        <f>SUM(H121:H170)</f>
        <v>10531.410000000003</v>
      </c>
      <c r="I120" s="116"/>
      <c r="J120" s="117"/>
      <c r="K120" s="118">
        <f>J120</f>
        <v>0</v>
      </c>
      <c r="L120" s="118"/>
      <c r="M120" s="118">
        <f>H120*J120</f>
        <v>0</v>
      </c>
      <c r="N120" s="119">
        <f>M120</f>
        <v>0</v>
      </c>
      <c r="O120" s="120"/>
      <c r="P120" s="152" t="s">
        <v>264</v>
      </c>
    </row>
    <row r="121" spans="1:16" s="131" customFormat="1" hidden="1" outlineLevel="1" x14ac:dyDescent="0.25">
      <c r="A121" s="135"/>
      <c r="B121" s="122"/>
      <c r="C121" s="123"/>
      <c r="D121" s="124" t="s">
        <v>178</v>
      </c>
      <c r="E121" s="133" t="s">
        <v>66</v>
      </c>
      <c r="F121" s="133" t="s">
        <v>65</v>
      </c>
      <c r="G121" s="136">
        <v>1</v>
      </c>
      <c r="H121" s="132">
        <v>447.38</v>
      </c>
      <c r="I121" s="125"/>
      <c r="J121" s="126"/>
      <c r="K121" s="127"/>
      <c r="L121" s="127"/>
      <c r="M121" s="127"/>
      <c r="N121" s="128"/>
      <c r="O121" s="129"/>
      <c r="P121" s="152"/>
    </row>
    <row r="122" spans="1:16" s="131" customFormat="1" hidden="1" outlineLevel="1" x14ac:dyDescent="0.25">
      <c r="A122" s="135"/>
      <c r="B122" s="122"/>
      <c r="C122" s="123"/>
      <c r="D122" s="124" t="s">
        <v>179</v>
      </c>
      <c r="E122" s="133" t="s">
        <v>66</v>
      </c>
      <c r="F122" s="133" t="s">
        <v>65</v>
      </c>
      <c r="G122" s="136">
        <v>1</v>
      </c>
      <c r="H122" s="132">
        <v>863.96</v>
      </c>
      <c r="I122" s="125"/>
      <c r="J122" s="126"/>
      <c r="K122" s="127"/>
      <c r="L122" s="127"/>
      <c r="M122" s="127"/>
      <c r="N122" s="128"/>
      <c r="O122" s="129"/>
      <c r="P122" s="152"/>
    </row>
    <row r="123" spans="1:16" s="131" customFormat="1" hidden="1" outlineLevel="1" x14ac:dyDescent="0.25">
      <c r="A123" s="135"/>
      <c r="B123" s="122"/>
      <c r="C123" s="123"/>
      <c r="D123" s="124" t="s">
        <v>180</v>
      </c>
      <c r="E123" s="133" t="s">
        <v>66</v>
      </c>
      <c r="F123" s="133" t="s">
        <v>65</v>
      </c>
      <c r="G123" s="136">
        <v>1</v>
      </c>
      <c r="H123" s="132">
        <v>761.46</v>
      </c>
      <c r="I123" s="125"/>
      <c r="J123" s="126"/>
      <c r="K123" s="127"/>
      <c r="L123" s="127"/>
      <c r="M123" s="127"/>
      <c r="N123" s="128"/>
      <c r="O123" s="129"/>
      <c r="P123" s="152"/>
    </row>
    <row r="124" spans="1:16" s="131" customFormat="1" hidden="1" outlineLevel="1" x14ac:dyDescent="0.25">
      <c r="A124" s="135"/>
      <c r="B124" s="122"/>
      <c r="C124" s="123"/>
      <c r="D124" s="124" t="s">
        <v>181</v>
      </c>
      <c r="E124" s="133" t="s">
        <v>66</v>
      </c>
      <c r="F124" s="133" t="s">
        <v>65</v>
      </c>
      <c r="G124" s="136">
        <v>1</v>
      </c>
      <c r="H124" s="132">
        <v>702.96</v>
      </c>
      <c r="I124" s="125"/>
      <c r="J124" s="126"/>
      <c r="K124" s="127"/>
      <c r="L124" s="127"/>
      <c r="M124" s="127"/>
      <c r="N124" s="128"/>
      <c r="O124" s="129"/>
      <c r="P124" s="152"/>
    </row>
    <row r="125" spans="1:16" s="131" customFormat="1" hidden="1" outlineLevel="1" x14ac:dyDescent="0.25">
      <c r="A125" s="135"/>
      <c r="B125" s="122"/>
      <c r="C125" s="123"/>
      <c r="D125" s="124" t="s">
        <v>182</v>
      </c>
      <c r="E125" s="133" t="s">
        <v>66</v>
      </c>
      <c r="F125" s="133" t="s">
        <v>65</v>
      </c>
      <c r="G125" s="136">
        <v>1</v>
      </c>
      <c r="H125" s="132">
        <v>601.91999999999996</v>
      </c>
      <c r="I125" s="125"/>
      <c r="J125" s="126"/>
      <c r="K125" s="127"/>
      <c r="L125" s="127"/>
      <c r="M125" s="127"/>
      <c r="N125" s="128"/>
      <c r="O125" s="129"/>
      <c r="P125" s="152"/>
    </row>
    <row r="126" spans="1:16" s="131" customFormat="1" hidden="1" outlineLevel="1" x14ac:dyDescent="0.25">
      <c r="A126" s="135"/>
      <c r="B126" s="122"/>
      <c r="C126" s="123"/>
      <c r="D126" s="124" t="s">
        <v>183</v>
      </c>
      <c r="E126" s="133" t="s">
        <v>66</v>
      </c>
      <c r="F126" s="133" t="s">
        <v>65</v>
      </c>
      <c r="G126" s="136">
        <v>1</v>
      </c>
      <c r="H126" s="132">
        <v>122.47</v>
      </c>
      <c r="I126" s="125"/>
      <c r="J126" s="126"/>
      <c r="K126" s="127"/>
      <c r="L126" s="127"/>
      <c r="M126" s="127"/>
      <c r="N126" s="128"/>
      <c r="O126" s="129"/>
      <c r="P126" s="152"/>
    </row>
    <row r="127" spans="1:16" s="131" customFormat="1" hidden="1" outlineLevel="1" x14ac:dyDescent="0.25">
      <c r="A127" s="135"/>
      <c r="B127" s="122"/>
      <c r="C127" s="123"/>
      <c r="D127" s="124" t="s">
        <v>184</v>
      </c>
      <c r="E127" s="133" t="s">
        <v>66</v>
      </c>
      <c r="F127" s="133" t="s">
        <v>65</v>
      </c>
      <c r="G127" s="136">
        <v>1</v>
      </c>
      <c r="H127" s="132">
        <v>343.18</v>
      </c>
      <c r="I127" s="125"/>
      <c r="J127" s="126"/>
      <c r="K127" s="127"/>
      <c r="L127" s="127"/>
      <c r="M127" s="127"/>
      <c r="N127" s="128"/>
      <c r="O127" s="129"/>
      <c r="P127" s="152"/>
    </row>
    <row r="128" spans="1:16" s="131" customFormat="1" hidden="1" outlineLevel="1" x14ac:dyDescent="0.25">
      <c r="A128" s="135"/>
      <c r="B128" s="122"/>
      <c r="C128" s="123"/>
      <c r="D128" s="124" t="s">
        <v>185</v>
      </c>
      <c r="E128" s="133" t="s">
        <v>66</v>
      </c>
      <c r="F128" s="133" t="s">
        <v>65</v>
      </c>
      <c r="G128" s="136">
        <v>1</v>
      </c>
      <c r="H128" s="132">
        <v>285.57</v>
      </c>
      <c r="I128" s="125"/>
      <c r="J128" s="126"/>
      <c r="K128" s="127"/>
      <c r="L128" s="127"/>
      <c r="M128" s="127"/>
      <c r="N128" s="128"/>
      <c r="O128" s="129"/>
      <c r="P128" s="152"/>
    </row>
    <row r="129" spans="1:16" s="131" customFormat="1" hidden="1" outlineLevel="1" x14ac:dyDescent="0.25">
      <c r="A129" s="135"/>
      <c r="B129" s="122"/>
      <c r="C129" s="123"/>
      <c r="D129" s="124" t="s">
        <v>186</v>
      </c>
      <c r="E129" s="133" t="s">
        <v>66</v>
      </c>
      <c r="F129" s="133" t="s">
        <v>65</v>
      </c>
      <c r="G129" s="136">
        <v>1</v>
      </c>
      <c r="H129" s="132">
        <v>226.89</v>
      </c>
      <c r="I129" s="125"/>
      <c r="J129" s="126"/>
      <c r="K129" s="127"/>
      <c r="L129" s="127"/>
      <c r="M129" s="127"/>
      <c r="N129" s="128"/>
      <c r="O129" s="129"/>
      <c r="P129" s="152"/>
    </row>
    <row r="130" spans="1:16" s="131" customFormat="1" hidden="1" outlineLevel="1" x14ac:dyDescent="0.25">
      <c r="A130" s="135"/>
      <c r="B130" s="122"/>
      <c r="C130" s="123"/>
      <c r="D130" s="124" t="s">
        <v>187</v>
      </c>
      <c r="E130" s="133" t="s">
        <v>66</v>
      </c>
      <c r="F130" s="133" t="s">
        <v>65</v>
      </c>
      <c r="G130" s="136">
        <v>1</v>
      </c>
      <c r="H130" s="132">
        <v>332.37</v>
      </c>
      <c r="I130" s="125"/>
      <c r="J130" s="126"/>
      <c r="K130" s="127"/>
      <c r="L130" s="127"/>
      <c r="M130" s="127"/>
      <c r="N130" s="128"/>
      <c r="O130" s="129"/>
      <c r="P130" s="152"/>
    </row>
    <row r="131" spans="1:16" s="131" customFormat="1" hidden="1" outlineLevel="1" x14ac:dyDescent="0.25">
      <c r="A131" s="135"/>
      <c r="B131" s="122"/>
      <c r="C131" s="123"/>
      <c r="D131" s="124" t="s">
        <v>188</v>
      </c>
      <c r="E131" s="133" t="s">
        <v>66</v>
      </c>
      <c r="F131" s="133" t="s">
        <v>65</v>
      </c>
      <c r="G131" s="136">
        <v>1</v>
      </c>
      <c r="H131" s="132">
        <v>340.09</v>
      </c>
      <c r="I131" s="125"/>
      <c r="J131" s="126"/>
      <c r="K131" s="127"/>
      <c r="L131" s="127"/>
      <c r="M131" s="127"/>
      <c r="N131" s="128"/>
      <c r="O131" s="129"/>
      <c r="P131" s="152"/>
    </row>
    <row r="132" spans="1:16" s="131" customFormat="1" hidden="1" outlineLevel="1" x14ac:dyDescent="0.25">
      <c r="A132" s="135"/>
      <c r="B132" s="122"/>
      <c r="C132" s="123"/>
      <c r="D132" s="124" t="s">
        <v>189</v>
      </c>
      <c r="E132" s="133" t="s">
        <v>66</v>
      </c>
      <c r="F132" s="133" t="s">
        <v>65</v>
      </c>
      <c r="G132" s="136">
        <v>1</v>
      </c>
      <c r="H132" s="132">
        <v>397.13</v>
      </c>
      <c r="I132" s="125"/>
      <c r="J132" s="126"/>
      <c r="K132" s="127"/>
      <c r="L132" s="127"/>
      <c r="M132" s="127"/>
      <c r="N132" s="128"/>
      <c r="O132" s="129"/>
      <c r="P132" s="152"/>
    </row>
    <row r="133" spans="1:16" s="131" customFormat="1" hidden="1" outlineLevel="1" x14ac:dyDescent="0.25">
      <c r="A133" s="135"/>
      <c r="B133" s="122"/>
      <c r="C133" s="123"/>
      <c r="D133" s="124" t="s">
        <v>190</v>
      </c>
      <c r="E133" s="133" t="s">
        <v>66</v>
      </c>
      <c r="F133" s="133" t="s">
        <v>65</v>
      </c>
      <c r="G133" s="136">
        <v>1</v>
      </c>
      <c r="H133" s="132">
        <v>226.4</v>
      </c>
      <c r="I133" s="125"/>
      <c r="J133" s="126"/>
      <c r="K133" s="127"/>
      <c r="L133" s="127"/>
      <c r="M133" s="127"/>
      <c r="N133" s="128"/>
      <c r="O133" s="129"/>
      <c r="P133" s="152"/>
    </row>
    <row r="134" spans="1:16" s="131" customFormat="1" hidden="1" outlineLevel="1" x14ac:dyDescent="0.25">
      <c r="A134" s="135"/>
      <c r="B134" s="122"/>
      <c r="C134" s="123"/>
      <c r="D134" s="124" t="s">
        <v>191</v>
      </c>
      <c r="E134" s="133" t="s">
        <v>66</v>
      </c>
      <c r="F134" s="133" t="s">
        <v>65</v>
      </c>
      <c r="G134" s="136">
        <v>1</v>
      </c>
      <c r="H134" s="132">
        <v>82</v>
      </c>
      <c r="I134" s="125"/>
      <c r="J134" s="126"/>
      <c r="K134" s="127"/>
      <c r="L134" s="127"/>
      <c r="M134" s="127"/>
      <c r="N134" s="128"/>
      <c r="O134" s="129"/>
      <c r="P134" s="152"/>
    </row>
    <row r="135" spans="1:16" s="131" customFormat="1" hidden="1" outlineLevel="1" x14ac:dyDescent="0.25">
      <c r="A135" s="135"/>
      <c r="B135" s="122"/>
      <c r="C135" s="123"/>
      <c r="D135" s="124" t="s">
        <v>192</v>
      </c>
      <c r="E135" s="133" t="s">
        <v>66</v>
      </c>
      <c r="F135" s="133" t="s">
        <v>65</v>
      </c>
      <c r="G135" s="136">
        <v>1</v>
      </c>
      <c r="H135" s="132">
        <v>220.41</v>
      </c>
      <c r="I135" s="125"/>
      <c r="J135" s="126"/>
      <c r="K135" s="127"/>
      <c r="L135" s="127"/>
      <c r="M135" s="127"/>
      <c r="N135" s="128"/>
      <c r="O135" s="129"/>
      <c r="P135" s="152"/>
    </row>
    <row r="136" spans="1:16" s="131" customFormat="1" hidden="1" outlineLevel="1" x14ac:dyDescent="0.25">
      <c r="A136" s="135"/>
      <c r="B136" s="122"/>
      <c r="C136" s="123"/>
      <c r="D136" s="124" t="s">
        <v>193</v>
      </c>
      <c r="E136" s="133" t="s">
        <v>66</v>
      </c>
      <c r="F136" s="133" t="s">
        <v>65</v>
      </c>
      <c r="G136" s="136">
        <v>1</v>
      </c>
      <c r="H136" s="132">
        <v>123.3</v>
      </c>
      <c r="I136" s="125"/>
      <c r="J136" s="126"/>
      <c r="K136" s="127"/>
      <c r="L136" s="127"/>
      <c r="M136" s="127"/>
      <c r="N136" s="128"/>
      <c r="O136" s="129"/>
      <c r="P136" s="152"/>
    </row>
    <row r="137" spans="1:16" s="131" customFormat="1" hidden="1" outlineLevel="1" x14ac:dyDescent="0.25">
      <c r="A137" s="135"/>
      <c r="B137" s="122"/>
      <c r="C137" s="123"/>
      <c r="D137" s="124" t="s">
        <v>194</v>
      </c>
      <c r="E137" s="133" t="s">
        <v>66</v>
      </c>
      <c r="F137" s="133" t="s">
        <v>65</v>
      </c>
      <c r="G137" s="136">
        <v>1</v>
      </c>
      <c r="H137" s="132">
        <v>265.36</v>
      </c>
      <c r="I137" s="125"/>
      <c r="J137" s="126"/>
      <c r="K137" s="127"/>
      <c r="L137" s="127"/>
      <c r="M137" s="127"/>
      <c r="N137" s="128"/>
      <c r="O137" s="129"/>
      <c r="P137" s="152"/>
    </row>
    <row r="138" spans="1:16" s="131" customFormat="1" hidden="1" outlineLevel="1" x14ac:dyDescent="0.25">
      <c r="A138" s="135"/>
      <c r="B138" s="122"/>
      <c r="C138" s="123"/>
      <c r="D138" s="124" t="s">
        <v>195</v>
      </c>
      <c r="E138" s="133" t="s">
        <v>66</v>
      </c>
      <c r="F138" s="133" t="s">
        <v>65</v>
      </c>
      <c r="G138" s="136">
        <v>1</v>
      </c>
      <c r="H138" s="132">
        <v>425.35</v>
      </c>
      <c r="I138" s="125"/>
      <c r="J138" s="126"/>
      <c r="K138" s="127"/>
      <c r="L138" s="127"/>
      <c r="M138" s="127"/>
      <c r="N138" s="128"/>
      <c r="O138" s="129"/>
      <c r="P138" s="152"/>
    </row>
    <row r="139" spans="1:16" s="131" customFormat="1" hidden="1" outlineLevel="1" x14ac:dyDescent="0.25">
      <c r="A139" s="135"/>
      <c r="B139" s="122"/>
      <c r="C139" s="123"/>
      <c r="D139" s="124" t="s">
        <v>196</v>
      </c>
      <c r="E139" s="133" t="s">
        <v>66</v>
      </c>
      <c r="F139" s="133" t="s">
        <v>65</v>
      </c>
      <c r="G139" s="136">
        <v>1</v>
      </c>
      <c r="H139" s="132">
        <v>546.96</v>
      </c>
      <c r="I139" s="125"/>
      <c r="J139" s="126"/>
      <c r="K139" s="127"/>
      <c r="L139" s="127"/>
      <c r="M139" s="127"/>
      <c r="N139" s="128"/>
      <c r="O139" s="129"/>
      <c r="P139" s="152"/>
    </row>
    <row r="140" spans="1:16" s="131" customFormat="1" hidden="1" outlineLevel="1" x14ac:dyDescent="0.25">
      <c r="A140" s="135"/>
      <c r="B140" s="122"/>
      <c r="C140" s="123"/>
      <c r="D140" s="124" t="s">
        <v>197</v>
      </c>
      <c r="E140" s="133" t="s">
        <v>66</v>
      </c>
      <c r="F140" s="133" t="s">
        <v>65</v>
      </c>
      <c r="G140" s="136">
        <v>1</v>
      </c>
      <c r="H140" s="132">
        <v>573.29999999999995</v>
      </c>
      <c r="I140" s="125"/>
      <c r="J140" s="126"/>
      <c r="K140" s="127"/>
      <c r="L140" s="127"/>
      <c r="M140" s="127"/>
      <c r="N140" s="128"/>
      <c r="O140" s="129"/>
      <c r="P140" s="152"/>
    </row>
    <row r="141" spans="1:16" s="131" customFormat="1" hidden="1" outlineLevel="1" x14ac:dyDescent="0.25">
      <c r="A141" s="135"/>
      <c r="B141" s="122"/>
      <c r="C141" s="123"/>
      <c r="D141" s="124" t="s">
        <v>198</v>
      </c>
      <c r="E141" s="133" t="s">
        <v>66</v>
      </c>
      <c r="F141" s="133" t="s">
        <v>65</v>
      </c>
      <c r="G141" s="136">
        <v>1</v>
      </c>
      <c r="H141" s="132">
        <v>659.22</v>
      </c>
      <c r="I141" s="125"/>
      <c r="J141" s="126"/>
      <c r="K141" s="127"/>
      <c r="L141" s="127"/>
      <c r="M141" s="127"/>
      <c r="N141" s="128"/>
      <c r="O141" s="129"/>
      <c r="P141" s="152"/>
    </row>
    <row r="142" spans="1:16" s="131" customFormat="1" hidden="1" outlineLevel="1" x14ac:dyDescent="0.25">
      <c r="A142" s="135"/>
      <c r="B142" s="122"/>
      <c r="C142" s="123"/>
      <c r="D142" s="124" t="s">
        <v>199</v>
      </c>
      <c r="E142" s="133" t="s">
        <v>66</v>
      </c>
      <c r="F142" s="133" t="s">
        <v>65</v>
      </c>
      <c r="G142" s="136">
        <v>1</v>
      </c>
      <c r="H142" s="132">
        <v>454.82</v>
      </c>
      <c r="I142" s="125"/>
      <c r="J142" s="126"/>
      <c r="K142" s="127"/>
      <c r="L142" s="127"/>
      <c r="M142" s="127"/>
      <c r="N142" s="128"/>
      <c r="O142" s="129"/>
      <c r="P142" s="152"/>
    </row>
    <row r="143" spans="1:16" s="131" customFormat="1" hidden="1" outlineLevel="1" x14ac:dyDescent="0.25">
      <c r="A143" s="135"/>
      <c r="B143" s="122"/>
      <c r="C143" s="123"/>
      <c r="D143" s="124" t="s">
        <v>200</v>
      </c>
      <c r="E143" s="133" t="s">
        <v>66</v>
      </c>
      <c r="F143" s="133" t="s">
        <v>65</v>
      </c>
      <c r="G143" s="136">
        <v>1</v>
      </c>
      <c r="H143" s="132">
        <v>25.79</v>
      </c>
      <c r="I143" s="125"/>
      <c r="J143" s="126"/>
      <c r="K143" s="127"/>
      <c r="L143" s="127"/>
      <c r="M143" s="127"/>
      <c r="N143" s="128"/>
      <c r="O143" s="129"/>
      <c r="P143" s="152"/>
    </row>
    <row r="144" spans="1:16" s="131" customFormat="1" hidden="1" outlineLevel="1" x14ac:dyDescent="0.25">
      <c r="A144" s="135"/>
      <c r="B144" s="122"/>
      <c r="C144" s="123"/>
      <c r="D144" s="124" t="s">
        <v>201</v>
      </c>
      <c r="E144" s="133" t="s">
        <v>66</v>
      </c>
      <c r="F144" s="133" t="s">
        <v>65</v>
      </c>
      <c r="G144" s="136">
        <v>1</v>
      </c>
      <c r="H144" s="132">
        <v>270.54000000000002</v>
      </c>
      <c r="I144" s="125"/>
      <c r="J144" s="126"/>
      <c r="K144" s="127"/>
      <c r="L144" s="127"/>
      <c r="M144" s="127"/>
      <c r="N144" s="128"/>
      <c r="O144" s="129"/>
      <c r="P144" s="152"/>
    </row>
    <row r="145" spans="1:16" s="131" customFormat="1" hidden="1" outlineLevel="1" x14ac:dyDescent="0.25">
      <c r="A145" s="135"/>
      <c r="B145" s="122"/>
      <c r="C145" s="123"/>
      <c r="D145" s="124" t="s">
        <v>202</v>
      </c>
      <c r="E145" s="133" t="s">
        <v>66</v>
      </c>
      <c r="F145" s="133" t="s">
        <v>65</v>
      </c>
      <c r="G145" s="136">
        <v>1</v>
      </c>
      <c r="H145" s="132">
        <v>317.79000000000002</v>
      </c>
      <c r="I145" s="125"/>
      <c r="J145" s="126"/>
      <c r="K145" s="127"/>
      <c r="L145" s="127"/>
      <c r="M145" s="127"/>
      <c r="N145" s="128"/>
      <c r="O145" s="129"/>
      <c r="P145" s="152"/>
    </row>
    <row r="146" spans="1:16" s="131" customFormat="1" hidden="1" outlineLevel="1" x14ac:dyDescent="0.25">
      <c r="A146" s="135"/>
      <c r="B146" s="122"/>
      <c r="C146" s="123"/>
      <c r="D146" s="124" t="s">
        <v>203</v>
      </c>
      <c r="E146" s="133" t="s">
        <v>80</v>
      </c>
      <c r="F146" s="133" t="s">
        <v>65</v>
      </c>
      <c r="G146" s="136">
        <v>1</v>
      </c>
      <c r="H146" s="132">
        <v>21.03</v>
      </c>
      <c r="I146" s="125"/>
      <c r="J146" s="126"/>
      <c r="K146" s="127"/>
      <c r="L146" s="127"/>
      <c r="M146" s="127"/>
      <c r="N146" s="128"/>
      <c r="O146" s="129"/>
      <c r="P146" s="152"/>
    </row>
    <row r="147" spans="1:16" s="131" customFormat="1" hidden="1" outlineLevel="1" x14ac:dyDescent="0.25">
      <c r="A147" s="135"/>
      <c r="B147" s="122"/>
      <c r="C147" s="123"/>
      <c r="D147" s="124" t="s">
        <v>204</v>
      </c>
      <c r="E147" s="133" t="s">
        <v>80</v>
      </c>
      <c r="F147" s="133" t="s">
        <v>65</v>
      </c>
      <c r="G147" s="136">
        <v>1</v>
      </c>
      <c r="H147" s="132">
        <v>23.33</v>
      </c>
      <c r="I147" s="125"/>
      <c r="J147" s="126"/>
      <c r="K147" s="127"/>
      <c r="L147" s="127"/>
      <c r="M147" s="127"/>
      <c r="N147" s="128"/>
      <c r="O147" s="129"/>
      <c r="P147" s="152"/>
    </row>
    <row r="148" spans="1:16" s="131" customFormat="1" hidden="1" outlineLevel="1" x14ac:dyDescent="0.25">
      <c r="A148" s="135"/>
      <c r="B148" s="122"/>
      <c r="C148" s="123"/>
      <c r="D148" s="124" t="s">
        <v>205</v>
      </c>
      <c r="E148" s="133" t="s">
        <v>80</v>
      </c>
      <c r="F148" s="133" t="s">
        <v>65</v>
      </c>
      <c r="G148" s="136">
        <v>1</v>
      </c>
      <c r="H148" s="132">
        <v>24.89</v>
      </c>
      <c r="I148" s="125"/>
      <c r="J148" s="126"/>
      <c r="K148" s="127"/>
      <c r="L148" s="127"/>
      <c r="M148" s="127"/>
      <c r="N148" s="128"/>
      <c r="O148" s="129"/>
      <c r="P148" s="152"/>
    </row>
    <row r="149" spans="1:16" s="131" customFormat="1" hidden="1" outlineLevel="1" x14ac:dyDescent="0.25">
      <c r="A149" s="135"/>
      <c r="B149" s="122"/>
      <c r="C149" s="123"/>
      <c r="D149" s="124" t="s">
        <v>206</v>
      </c>
      <c r="E149" s="133" t="s">
        <v>80</v>
      </c>
      <c r="F149" s="133" t="s">
        <v>65</v>
      </c>
      <c r="G149" s="136">
        <v>1</v>
      </c>
      <c r="H149" s="132">
        <v>28.97</v>
      </c>
      <c r="I149" s="125"/>
      <c r="J149" s="126"/>
      <c r="K149" s="127"/>
      <c r="L149" s="127"/>
      <c r="M149" s="127"/>
      <c r="N149" s="128"/>
      <c r="O149" s="129"/>
      <c r="P149" s="152"/>
    </row>
    <row r="150" spans="1:16" s="131" customFormat="1" hidden="1" outlineLevel="1" x14ac:dyDescent="0.25">
      <c r="A150" s="135"/>
      <c r="B150" s="122"/>
      <c r="C150" s="123"/>
      <c r="D150" s="124" t="s">
        <v>207</v>
      </c>
      <c r="E150" s="133" t="s">
        <v>80</v>
      </c>
      <c r="F150" s="133" t="s">
        <v>65</v>
      </c>
      <c r="G150" s="136">
        <v>1</v>
      </c>
      <c r="H150" s="132">
        <v>31.18</v>
      </c>
      <c r="I150" s="125"/>
      <c r="J150" s="126"/>
      <c r="K150" s="127"/>
      <c r="L150" s="127"/>
      <c r="M150" s="127"/>
      <c r="N150" s="128"/>
      <c r="O150" s="129"/>
      <c r="P150" s="152"/>
    </row>
    <row r="151" spans="1:16" s="131" customFormat="1" hidden="1" outlineLevel="1" x14ac:dyDescent="0.25">
      <c r="A151" s="135"/>
      <c r="B151" s="122"/>
      <c r="C151" s="123"/>
      <c r="D151" s="124" t="s">
        <v>208</v>
      </c>
      <c r="E151" s="133" t="s">
        <v>80</v>
      </c>
      <c r="F151" s="133" t="s">
        <v>65</v>
      </c>
      <c r="G151" s="136">
        <v>1</v>
      </c>
      <c r="H151" s="132">
        <v>40.33</v>
      </c>
      <c r="I151" s="125"/>
      <c r="J151" s="126"/>
      <c r="K151" s="127"/>
      <c r="L151" s="127"/>
      <c r="M151" s="127"/>
      <c r="N151" s="128"/>
      <c r="O151" s="129"/>
      <c r="P151" s="152"/>
    </row>
    <row r="152" spans="1:16" s="131" customFormat="1" hidden="1" outlineLevel="1" x14ac:dyDescent="0.25">
      <c r="A152" s="135"/>
      <c r="B152" s="122"/>
      <c r="C152" s="123"/>
      <c r="D152" s="124" t="s">
        <v>209</v>
      </c>
      <c r="E152" s="133" t="s">
        <v>80</v>
      </c>
      <c r="F152" s="133" t="s">
        <v>65</v>
      </c>
      <c r="G152" s="136">
        <v>1</v>
      </c>
      <c r="H152" s="132">
        <v>43.78</v>
      </c>
      <c r="I152" s="125"/>
      <c r="J152" s="126"/>
      <c r="K152" s="127"/>
      <c r="L152" s="127"/>
      <c r="M152" s="127"/>
      <c r="N152" s="128"/>
      <c r="O152" s="129"/>
      <c r="P152" s="152"/>
    </row>
    <row r="153" spans="1:16" s="131" customFormat="1" hidden="1" outlineLevel="1" x14ac:dyDescent="0.25">
      <c r="A153" s="135"/>
      <c r="B153" s="122"/>
      <c r="C153" s="123"/>
      <c r="D153" s="124" t="s">
        <v>210</v>
      </c>
      <c r="E153" s="133" t="s">
        <v>80</v>
      </c>
      <c r="F153" s="133" t="s">
        <v>65</v>
      </c>
      <c r="G153" s="136">
        <v>1</v>
      </c>
      <c r="H153" s="132">
        <v>44.17</v>
      </c>
      <c r="I153" s="125"/>
      <c r="J153" s="126"/>
      <c r="K153" s="127"/>
      <c r="L153" s="127"/>
      <c r="M153" s="127"/>
      <c r="N153" s="128"/>
      <c r="O153" s="129"/>
      <c r="P153" s="152"/>
    </row>
    <row r="154" spans="1:16" s="131" customFormat="1" hidden="1" outlineLevel="1" x14ac:dyDescent="0.25">
      <c r="A154" s="135"/>
      <c r="B154" s="122"/>
      <c r="C154" s="123"/>
      <c r="D154" s="124" t="s">
        <v>211</v>
      </c>
      <c r="E154" s="133" t="s">
        <v>80</v>
      </c>
      <c r="F154" s="133" t="s">
        <v>65</v>
      </c>
      <c r="G154" s="136">
        <v>1</v>
      </c>
      <c r="H154" s="132">
        <v>49.91</v>
      </c>
      <c r="I154" s="125"/>
      <c r="J154" s="126"/>
      <c r="K154" s="127"/>
      <c r="L154" s="127"/>
      <c r="M154" s="127"/>
      <c r="N154" s="128"/>
      <c r="O154" s="129"/>
      <c r="P154" s="152"/>
    </row>
    <row r="155" spans="1:16" s="131" customFormat="1" hidden="1" outlineLevel="1" x14ac:dyDescent="0.25">
      <c r="A155" s="135"/>
      <c r="B155" s="122"/>
      <c r="C155" s="123"/>
      <c r="D155" s="124" t="s">
        <v>212</v>
      </c>
      <c r="E155" s="133" t="s">
        <v>80</v>
      </c>
      <c r="F155" s="133" t="s">
        <v>65</v>
      </c>
      <c r="G155" s="136">
        <v>1</v>
      </c>
      <c r="H155" s="132">
        <v>55.22</v>
      </c>
      <c r="I155" s="125"/>
      <c r="J155" s="126"/>
      <c r="K155" s="127"/>
      <c r="L155" s="127"/>
      <c r="M155" s="127"/>
      <c r="N155" s="128"/>
      <c r="O155" s="129"/>
      <c r="P155" s="152"/>
    </row>
    <row r="156" spans="1:16" s="131" customFormat="1" hidden="1" outlineLevel="1" x14ac:dyDescent="0.25">
      <c r="A156" s="135"/>
      <c r="B156" s="122"/>
      <c r="C156" s="123"/>
      <c r="D156" s="124" t="s">
        <v>213</v>
      </c>
      <c r="E156" s="133" t="s">
        <v>80</v>
      </c>
      <c r="F156" s="133" t="s">
        <v>65</v>
      </c>
      <c r="G156" s="136">
        <v>1</v>
      </c>
      <c r="H156" s="132">
        <v>24.44</v>
      </c>
      <c r="I156" s="125"/>
      <c r="J156" s="126"/>
      <c r="K156" s="127"/>
      <c r="L156" s="127"/>
      <c r="M156" s="127"/>
      <c r="N156" s="128"/>
      <c r="O156" s="129"/>
      <c r="P156" s="152"/>
    </row>
    <row r="157" spans="1:16" s="131" customFormat="1" hidden="1" outlineLevel="1" x14ac:dyDescent="0.25">
      <c r="A157" s="135"/>
      <c r="B157" s="122"/>
      <c r="C157" s="123"/>
      <c r="D157" s="124" t="s">
        <v>214</v>
      </c>
      <c r="E157" s="133" t="s">
        <v>80</v>
      </c>
      <c r="F157" s="133" t="s">
        <v>65</v>
      </c>
      <c r="G157" s="136">
        <v>1</v>
      </c>
      <c r="H157" s="132">
        <v>30.84</v>
      </c>
      <c r="I157" s="125"/>
      <c r="J157" s="126"/>
      <c r="K157" s="127"/>
      <c r="L157" s="127"/>
      <c r="M157" s="127"/>
      <c r="N157" s="128"/>
      <c r="O157" s="129"/>
      <c r="P157" s="152"/>
    </row>
    <row r="158" spans="1:16" s="131" customFormat="1" hidden="1" outlineLevel="1" x14ac:dyDescent="0.25">
      <c r="A158" s="135"/>
      <c r="B158" s="122"/>
      <c r="C158" s="123"/>
      <c r="D158" s="124" t="s">
        <v>215</v>
      </c>
      <c r="E158" s="133" t="s">
        <v>80</v>
      </c>
      <c r="F158" s="133" t="s">
        <v>65</v>
      </c>
      <c r="G158" s="136">
        <v>1</v>
      </c>
      <c r="H158" s="132">
        <v>33.99</v>
      </c>
      <c r="I158" s="125"/>
      <c r="J158" s="126"/>
      <c r="K158" s="127"/>
      <c r="L158" s="127"/>
      <c r="M158" s="127"/>
      <c r="N158" s="128"/>
      <c r="O158" s="129"/>
      <c r="P158" s="152"/>
    </row>
    <row r="159" spans="1:16" s="131" customFormat="1" hidden="1" outlineLevel="1" x14ac:dyDescent="0.25">
      <c r="A159" s="135"/>
      <c r="B159" s="122"/>
      <c r="C159" s="123"/>
      <c r="D159" s="124" t="s">
        <v>216</v>
      </c>
      <c r="E159" s="133" t="s">
        <v>80</v>
      </c>
      <c r="F159" s="133" t="s">
        <v>65</v>
      </c>
      <c r="G159" s="136">
        <v>1</v>
      </c>
      <c r="H159" s="132">
        <v>37</v>
      </c>
      <c r="I159" s="125"/>
      <c r="J159" s="126"/>
      <c r="K159" s="127"/>
      <c r="L159" s="127"/>
      <c r="M159" s="127"/>
      <c r="N159" s="128"/>
      <c r="O159" s="129"/>
      <c r="P159" s="152"/>
    </row>
    <row r="160" spans="1:16" s="131" customFormat="1" hidden="1" outlineLevel="1" x14ac:dyDescent="0.25">
      <c r="A160" s="135"/>
      <c r="B160" s="122"/>
      <c r="C160" s="123"/>
      <c r="D160" s="124" t="s">
        <v>217</v>
      </c>
      <c r="E160" s="133" t="s">
        <v>80</v>
      </c>
      <c r="F160" s="133" t="s">
        <v>65</v>
      </c>
      <c r="G160" s="136">
        <v>1</v>
      </c>
      <c r="H160" s="132">
        <v>36.270000000000003</v>
      </c>
      <c r="I160" s="125"/>
      <c r="J160" s="126"/>
      <c r="K160" s="127"/>
      <c r="L160" s="127"/>
      <c r="M160" s="127"/>
      <c r="N160" s="128"/>
      <c r="O160" s="129"/>
      <c r="P160" s="152"/>
    </row>
    <row r="161" spans="1:16" s="131" customFormat="1" hidden="1" outlineLevel="1" x14ac:dyDescent="0.25">
      <c r="A161" s="135"/>
      <c r="B161" s="122"/>
      <c r="C161" s="123"/>
      <c r="D161" s="124" t="s">
        <v>218</v>
      </c>
      <c r="E161" s="133" t="s">
        <v>80</v>
      </c>
      <c r="F161" s="133" t="s">
        <v>65</v>
      </c>
      <c r="G161" s="136">
        <v>1</v>
      </c>
      <c r="H161" s="132">
        <v>37</v>
      </c>
      <c r="I161" s="125"/>
      <c r="J161" s="126"/>
      <c r="K161" s="127"/>
      <c r="L161" s="127"/>
      <c r="M161" s="127"/>
      <c r="N161" s="128"/>
      <c r="O161" s="129"/>
      <c r="P161" s="152"/>
    </row>
    <row r="162" spans="1:16" s="131" customFormat="1" hidden="1" outlineLevel="1" x14ac:dyDescent="0.25">
      <c r="A162" s="135"/>
      <c r="B162" s="122"/>
      <c r="C162" s="123"/>
      <c r="D162" s="124" t="s">
        <v>219</v>
      </c>
      <c r="E162" s="133" t="s">
        <v>80</v>
      </c>
      <c r="F162" s="133" t="s">
        <v>65</v>
      </c>
      <c r="G162" s="136">
        <v>1</v>
      </c>
      <c r="H162" s="132">
        <v>25.65</v>
      </c>
      <c r="I162" s="125"/>
      <c r="J162" s="126"/>
      <c r="K162" s="127"/>
      <c r="L162" s="127"/>
      <c r="M162" s="127"/>
      <c r="N162" s="128"/>
      <c r="O162" s="129"/>
      <c r="P162" s="152"/>
    </row>
    <row r="163" spans="1:16" s="131" customFormat="1" hidden="1" outlineLevel="1" x14ac:dyDescent="0.25">
      <c r="A163" s="135"/>
      <c r="B163" s="122"/>
      <c r="C163" s="123"/>
      <c r="D163" s="124" t="s">
        <v>220</v>
      </c>
      <c r="E163" s="133" t="s">
        <v>80</v>
      </c>
      <c r="F163" s="133" t="s">
        <v>65</v>
      </c>
      <c r="G163" s="136">
        <v>1</v>
      </c>
      <c r="H163" s="132">
        <v>29.03</v>
      </c>
      <c r="I163" s="125"/>
      <c r="J163" s="126"/>
      <c r="K163" s="127"/>
      <c r="L163" s="127"/>
      <c r="M163" s="127"/>
      <c r="N163" s="128"/>
      <c r="O163" s="129"/>
      <c r="P163" s="152"/>
    </row>
    <row r="164" spans="1:16" s="131" customFormat="1" hidden="1" outlineLevel="1" x14ac:dyDescent="0.25">
      <c r="A164" s="135"/>
      <c r="B164" s="122"/>
      <c r="C164" s="123"/>
      <c r="D164" s="124" t="s">
        <v>221</v>
      </c>
      <c r="E164" s="133" t="s">
        <v>80</v>
      </c>
      <c r="F164" s="133" t="s">
        <v>65</v>
      </c>
      <c r="G164" s="136">
        <v>1</v>
      </c>
      <c r="H164" s="132">
        <v>36.270000000000003</v>
      </c>
      <c r="I164" s="125"/>
      <c r="J164" s="126"/>
      <c r="K164" s="127"/>
      <c r="L164" s="127"/>
      <c r="M164" s="127"/>
      <c r="N164" s="128"/>
      <c r="O164" s="129"/>
      <c r="P164" s="152"/>
    </row>
    <row r="165" spans="1:16" s="131" customFormat="1" hidden="1" outlineLevel="1" x14ac:dyDescent="0.25">
      <c r="A165" s="135"/>
      <c r="B165" s="122"/>
      <c r="C165" s="123"/>
      <c r="D165" s="124" t="s">
        <v>222</v>
      </c>
      <c r="E165" s="133" t="s">
        <v>80</v>
      </c>
      <c r="F165" s="133" t="s">
        <v>65</v>
      </c>
      <c r="G165" s="136">
        <v>1</v>
      </c>
      <c r="H165" s="132">
        <v>45.2</v>
      </c>
      <c r="I165" s="125"/>
      <c r="J165" s="126"/>
      <c r="K165" s="127"/>
      <c r="L165" s="127"/>
      <c r="M165" s="127"/>
      <c r="N165" s="128"/>
      <c r="O165" s="129"/>
      <c r="P165" s="152"/>
    </row>
    <row r="166" spans="1:16" s="131" customFormat="1" hidden="1" outlineLevel="1" x14ac:dyDescent="0.25">
      <c r="A166" s="135"/>
      <c r="B166" s="122"/>
      <c r="C166" s="123"/>
      <c r="D166" s="124" t="s">
        <v>223</v>
      </c>
      <c r="E166" s="133" t="s">
        <v>80</v>
      </c>
      <c r="F166" s="133" t="s">
        <v>65</v>
      </c>
      <c r="G166" s="136">
        <v>1</v>
      </c>
      <c r="H166" s="132">
        <v>46.05</v>
      </c>
      <c r="I166" s="125"/>
      <c r="J166" s="126"/>
      <c r="K166" s="127"/>
      <c r="L166" s="127"/>
      <c r="M166" s="127"/>
      <c r="N166" s="128"/>
      <c r="O166" s="129"/>
      <c r="P166" s="152"/>
    </row>
    <row r="167" spans="1:16" s="131" customFormat="1" hidden="1" outlineLevel="1" x14ac:dyDescent="0.25">
      <c r="A167" s="135"/>
      <c r="B167" s="122"/>
      <c r="C167" s="123"/>
      <c r="D167" s="124" t="s">
        <v>224</v>
      </c>
      <c r="E167" s="133" t="s">
        <v>80</v>
      </c>
      <c r="F167" s="133" t="s">
        <v>65</v>
      </c>
      <c r="G167" s="136">
        <v>1</v>
      </c>
      <c r="H167" s="132">
        <v>51.46</v>
      </c>
      <c r="I167" s="125"/>
      <c r="J167" s="126"/>
      <c r="K167" s="127"/>
      <c r="L167" s="127"/>
      <c r="M167" s="127"/>
      <c r="N167" s="128"/>
      <c r="O167" s="129"/>
      <c r="P167" s="152"/>
    </row>
    <row r="168" spans="1:16" s="131" customFormat="1" hidden="1" outlineLevel="1" x14ac:dyDescent="0.25">
      <c r="A168" s="135"/>
      <c r="B168" s="122"/>
      <c r="C168" s="123"/>
      <c r="D168" s="124" t="s">
        <v>225</v>
      </c>
      <c r="E168" s="133" t="s">
        <v>80</v>
      </c>
      <c r="F168" s="133" t="s">
        <v>65</v>
      </c>
      <c r="G168" s="136">
        <v>1</v>
      </c>
      <c r="H168" s="132">
        <v>57.15</v>
      </c>
      <c r="I168" s="125"/>
      <c r="J168" s="126"/>
      <c r="K168" s="127"/>
      <c r="L168" s="127"/>
      <c r="M168" s="127"/>
      <c r="N168" s="128"/>
      <c r="O168" s="129"/>
      <c r="P168" s="152"/>
    </row>
    <row r="169" spans="1:16" s="131" customFormat="1" hidden="1" outlineLevel="1" x14ac:dyDescent="0.25">
      <c r="A169" s="135"/>
      <c r="B169" s="122"/>
      <c r="C169" s="123"/>
      <c r="D169" s="124" t="s">
        <v>226</v>
      </c>
      <c r="E169" s="133" t="s">
        <v>80</v>
      </c>
      <c r="F169" s="133" t="s">
        <v>65</v>
      </c>
      <c r="G169" s="136">
        <v>1</v>
      </c>
      <c r="H169" s="132">
        <v>32.44</v>
      </c>
      <c r="I169" s="125"/>
      <c r="J169" s="126"/>
      <c r="K169" s="127"/>
      <c r="L169" s="127"/>
      <c r="M169" s="127"/>
      <c r="N169" s="128"/>
      <c r="O169" s="129"/>
      <c r="P169" s="152"/>
    </row>
    <row r="170" spans="1:16" s="131" customFormat="1" hidden="1" outlineLevel="1" x14ac:dyDescent="0.25">
      <c r="A170" s="135"/>
      <c r="B170" s="122"/>
      <c r="C170" s="123"/>
      <c r="D170" s="124" t="s">
        <v>227</v>
      </c>
      <c r="E170" s="133" t="s">
        <v>80</v>
      </c>
      <c r="F170" s="133" t="s">
        <v>65</v>
      </c>
      <c r="G170" s="136">
        <v>1</v>
      </c>
      <c r="H170" s="132">
        <v>29.19</v>
      </c>
      <c r="I170" s="125"/>
      <c r="J170" s="126"/>
      <c r="K170" s="127"/>
      <c r="L170" s="127"/>
      <c r="M170" s="127"/>
      <c r="N170" s="128"/>
      <c r="O170" s="129"/>
      <c r="P170" s="152"/>
    </row>
    <row r="171" spans="1:16" s="149" customFormat="1" ht="25.5" x14ac:dyDescent="0.25">
      <c r="A171" s="134">
        <v>9</v>
      </c>
      <c r="B171" s="137" t="s">
        <v>37</v>
      </c>
      <c r="C171" s="138"/>
      <c r="D171" s="139" t="s">
        <v>71</v>
      </c>
      <c r="E171" s="140" t="s">
        <v>17</v>
      </c>
      <c r="F171" s="140" t="s">
        <v>65</v>
      </c>
      <c r="G171" s="141">
        <v>1.1000000000000001</v>
      </c>
      <c r="H171" s="142">
        <f>H120*G171</f>
        <v>11584.551000000005</v>
      </c>
      <c r="I171" s="143"/>
      <c r="J171" s="144"/>
      <c r="K171" s="145">
        <f>I171</f>
        <v>0</v>
      </c>
      <c r="L171" s="145">
        <f t="shared" ref="L171" si="1">H171*I171</f>
        <v>0</v>
      </c>
      <c r="M171" s="145"/>
      <c r="N171" s="146">
        <f>L171</f>
        <v>0</v>
      </c>
      <c r="O171" s="147"/>
      <c r="P171" s="148"/>
    </row>
    <row r="172" spans="1:16" s="121" customFormat="1" ht="38.25" collapsed="1" x14ac:dyDescent="0.25">
      <c r="A172" s="109">
        <v>10</v>
      </c>
      <c r="B172" s="110" t="s">
        <v>36</v>
      </c>
      <c r="C172" s="111" t="s">
        <v>177</v>
      </c>
      <c r="D172" s="112" t="s">
        <v>70</v>
      </c>
      <c r="E172" s="113" t="s">
        <v>16</v>
      </c>
      <c r="F172" s="113" t="s">
        <v>65</v>
      </c>
      <c r="G172" s="114">
        <v>1</v>
      </c>
      <c r="H172" s="115">
        <f>SUM(H173:H173)</f>
        <v>215.92</v>
      </c>
      <c r="I172" s="116"/>
      <c r="J172" s="117"/>
      <c r="K172" s="118">
        <f>J172</f>
        <v>0</v>
      </c>
      <c r="L172" s="118"/>
      <c r="M172" s="118">
        <f>H172*J172</f>
        <v>0</v>
      </c>
      <c r="N172" s="119">
        <f>M172</f>
        <v>0</v>
      </c>
      <c r="O172" s="120"/>
      <c r="P172" s="152" t="s">
        <v>72</v>
      </c>
    </row>
    <row r="173" spans="1:16" s="131" customFormat="1" hidden="1" outlineLevel="1" x14ac:dyDescent="0.25">
      <c r="A173" s="135"/>
      <c r="B173" s="122"/>
      <c r="C173" s="123"/>
      <c r="D173" s="124" t="s">
        <v>228</v>
      </c>
      <c r="E173" s="133" t="s">
        <v>66</v>
      </c>
      <c r="F173" s="133" t="s">
        <v>65</v>
      </c>
      <c r="G173" s="136">
        <v>1</v>
      </c>
      <c r="H173" s="132">
        <v>215.92</v>
      </c>
      <c r="I173" s="125"/>
      <c r="J173" s="126"/>
      <c r="K173" s="127"/>
      <c r="L173" s="127"/>
      <c r="M173" s="127"/>
      <c r="N173" s="128"/>
      <c r="O173" s="129"/>
      <c r="P173" s="152"/>
    </row>
    <row r="174" spans="1:16" s="149" customFormat="1" ht="25.5" x14ac:dyDescent="0.25">
      <c r="A174" s="134">
        <v>11</v>
      </c>
      <c r="B174" s="137" t="s">
        <v>37</v>
      </c>
      <c r="C174" s="138"/>
      <c r="D174" s="139" t="s">
        <v>71</v>
      </c>
      <c r="E174" s="140" t="s">
        <v>17</v>
      </c>
      <c r="F174" s="140" t="s">
        <v>65</v>
      </c>
      <c r="G174" s="141">
        <v>1.1000000000000001</v>
      </c>
      <c r="H174" s="142">
        <f>H172*G174</f>
        <v>237.512</v>
      </c>
      <c r="I174" s="143"/>
      <c r="J174" s="144"/>
      <c r="K174" s="145">
        <f>I174</f>
        <v>0</v>
      </c>
      <c r="L174" s="145">
        <f t="shared" ref="L174" si="2">H174*I174</f>
        <v>0</v>
      </c>
      <c r="M174" s="145"/>
      <c r="N174" s="146">
        <f>L174</f>
        <v>0</v>
      </c>
      <c r="O174" s="147"/>
      <c r="P174" s="148"/>
    </row>
    <row r="175" spans="1:16" s="34" customFormat="1" x14ac:dyDescent="0.25">
      <c r="A175" s="99">
        <v>12</v>
      </c>
      <c r="B175" s="100"/>
      <c r="C175" s="85" t="s">
        <v>229</v>
      </c>
      <c r="D175" s="86" t="s">
        <v>85</v>
      </c>
      <c r="E175" s="101"/>
      <c r="F175" s="101"/>
      <c r="G175" s="102"/>
      <c r="H175" s="103"/>
      <c r="I175" s="104"/>
      <c r="J175" s="105"/>
      <c r="K175" s="106"/>
      <c r="L175" s="107"/>
      <c r="M175" s="107"/>
      <c r="N175" s="108"/>
      <c r="O175" s="97"/>
      <c r="P175" s="151"/>
    </row>
    <row r="176" spans="1:16" s="121" customFormat="1" collapsed="1" x14ac:dyDescent="0.25">
      <c r="A176" s="109">
        <f>ROW()-163</f>
        <v>13</v>
      </c>
      <c r="B176" s="110" t="s">
        <v>36</v>
      </c>
      <c r="C176" s="111" t="s">
        <v>230</v>
      </c>
      <c r="D176" s="112" t="s">
        <v>81</v>
      </c>
      <c r="E176" s="113" t="s">
        <v>16</v>
      </c>
      <c r="F176" s="113" t="s">
        <v>65</v>
      </c>
      <c r="G176" s="114">
        <v>1</v>
      </c>
      <c r="H176" s="115">
        <v>127.34</v>
      </c>
      <c r="I176" s="116"/>
      <c r="J176" s="117"/>
      <c r="K176" s="118">
        <f>J176</f>
        <v>0</v>
      </c>
      <c r="L176" s="118"/>
      <c r="M176" s="118">
        <f>H176*J176</f>
        <v>0</v>
      </c>
      <c r="N176" s="119">
        <f>M176</f>
        <v>0</v>
      </c>
      <c r="O176" s="120"/>
      <c r="P176" s="152" t="s">
        <v>168</v>
      </c>
    </row>
    <row r="177" spans="1:16" s="149" customFormat="1" ht="25.5" x14ac:dyDescent="0.25">
      <c r="A177" s="134">
        <f t="shared" ref="A177:A218" si="3">ROW()-163</f>
        <v>14</v>
      </c>
      <c r="B177" s="137" t="s">
        <v>37</v>
      </c>
      <c r="C177" s="138"/>
      <c r="D177" s="139" t="s">
        <v>71</v>
      </c>
      <c r="E177" s="140" t="s">
        <v>17</v>
      </c>
      <c r="F177" s="140" t="s">
        <v>65</v>
      </c>
      <c r="G177" s="141">
        <v>1.1000000000000001</v>
      </c>
      <c r="H177" s="142">
        <f>H176*G177</f>
        <v>140.07400000000001</v>
      </c>
      <c r="I177" s="143"/>
      <c r="J177" s="144"/>
      <c r="K177" s="145">
        <f>I177</f>
        <v>0</v>
      </c>
      <c r="L177" s="145">
        <f t="shared" ref="L177" si="4">H177*I177</f>
        <v>0</v>
      </c>
      <c r="M177" s="145"/>
      <c r="N177" s="146">
        <f>L177</f>
        <v>0</v>
      </c>
      <c r="O177" s="147"/>
      <c r="P177" s="148"/>
    </row>
    <row r="178" spans="1:16" s="121" customFormat="1" ht="51" collapsed="1" x14ac:dyDescent="0.25">
      <c r="A178" s="109">
        <f t="shared" si="3"/>
        <v>15</v>
      </c>
      <c r="B178" s="110" t="s">
        <v>36</v>
      </c>
      <c r="C178" s="111" t="s">
        <v>229</v>
      </c>
      <c r="D178" s="112" t="s">
        <v>85</v>
      </c>
      <c r="E178" s="113" t="s">
        <v>16</v>
      </c>
      <c r="F178" s="113" t="s">
        <v>87</v>
      </c>
      <c r="G178" s="114">
        <v>1</v>
      </c>
      <c r="H178" s="115">
        <f>184+86</f>
        <v>270</v>
      </c>
      <c r="I178" s="116"/>
      <c r="J178" s="117"/>
      <c r="K178" s="118">
        <f>J178</f>
        <v>0</v>
      </c>
      <c r="L178" s="118"/>
      <c r="M178" s="118">
        <f>H178*J178</f>
        <v>0</v>
      </c>
      <c r="N178" s="119">
        <f>M178</f>
        <v>0</v>
      </c>
      <c r="O178" s="120"/>
      <c r="P178" s="152" t="s">
        <v>255</v>
      </c>
    </row>
    <row r="179" spans="1:16" s="149" customFormat="1" ht="25.5" x14ac:dyDescent="0.25">
      <c r="A179" s="134">
        <f t="shared" si="3"/>
        <v>16</v>
      </c>
      <c r="B179" s="137" t="s">
        <v>37</v>
      </c>
      <c r="C179" s="138"/>
      <c r="D179" s="139" t="s">
        <v>234</v>
      </c>
      <c r="E179" s="140" t="s">
        <v>17</v>
      </c>
      <c r="F179" s="140" t="s">
        <v>87</v>
      </c>
      <c r="G179" s="141">
        <v>1.03</v>
      </c>
      <c r="H179" s="142">
        <f>184*G179</f>
        <v>189.52</v>
      </c>
      <c r="I179" s="143"/>
      <c r="J179" s="144"/>
      <c r="K179" s="145">
        <f t="shared" ref="K179:K182" si="5">I179</f>
        <v>0</v>
      </c>
      <c r="L179" s="145">
        <f t="shared" ref="L179:L182" si="6">H179*I179</f>
        <v>0</v>
      </c>
      <c r="M179" s="145"/>
      <c r="N179" s="146">
        <f t="shared" ref="N179:N182" si="7">L179</f>
        <v>0</v>
      </c>
      <c r="O179" s="147"/>
      <c r="P179" s="148"/>
    </row>
    <row r="180" spans="1:16" s="149" customFormat="1" ht="25.5" x14ac:dyDescent="0.25">
      <c r="A180" s="134">
        <f t="shared" si="3"/>
        <v>17</v>
      </c>
      <c r="B180" s="137" t="s">
        <v>37</v>
      </c>
      <c r="C180" s="138"/>
      <c r="D180" s="139" t="s">
        <v>235</v>
      </c>
      <c r="E180" s="140" t="s">
        <v>17</v>
      </c>
      <c r="F180" s="140" t="s">
        <v>87</v>
      </c>
      <c r="G180" s="141">
        <v>1.03</v>
      </c>
      <c r="H180" s="142">
        <f>86*G180</f>
        <v>88.58</v>
      </c>
      <c r="I180" s="143"/>
      <c r="J180" s="144"/>
      <c r="K180" s="145">
        <f t="shared" si="5"/>
        <v>0</v>
      </c>
      <c r="L180" s="145">
        <f t="shared" si="6"/>
        <v>0</v>
      </c>
      <c r="M180" s="145"/>
      <c r="N180" s="146">
        <f t="shared" si="7"/>
        <v>0</v>
      </c>
      <c r="O180" s="147"/>
      <c r="P180" s="148"/>
    </row>
    <row r="181" spans="1:16" s="149" customFormat="1" ht="25.5" x14ac:dyDescent="0.25">
      <c r="A181" s="134">
        <f t="shared" si="3"/>
        <v>18</v>
      </c>
      <c r="B181" s="137" t="s">
        <v>37</v>
      </c>
      <c r="C181" s="138"/>
      <c r="D181" s="139" t="s">
        <v>240</v>
      </c>
      <c r="E181" s="140" t="s">
        <v>17</v>
      </c>
      <c r="F181" s="140" t="s">
        <v>18</v>
      </c>
      <c r="G181" s="141">
        <v>1</v>
      </c>
      <c r="H181" s="142">
        <v>10</v>
      </c>
      <c r="I181" s="143"/>
      <c r="J181" s="144"/>
      <c r="K181" s="145">
        <f t="shared" si="5"/>
        <v>0</v>
      </c>
      <c r="L181" s="145">
        <f t="shared" si="6"/>
        <v>0</v>
      </c>
      <c r="M181" s="145"/>
      <c r="N181" s="146">
        <f t="shared" si="7"/>
        <v>0</v>
      </c>
      <c r="O181" s="147"/>
      <c r="P181" s="148"/>
    </row>
    <row r="182" spans="1:16" s="149" customFormat="1" ht="25.5" x14ac:dyDescent="0.25">
      <c r="A182" s="134">
        <f t="shared" si="3"/>
        <v>19</v>
      </c>
      <c r="B182" s="137" t="s">
        <v>37</v>
      </c>
      <c r="C182" s="138"/>
      <c r="D182" s="139" t="s">
        <v>241</v>
      </c>
      <c r="E182" s="140" t="s">
        <v>17</v>
      </c>
      <c r="F182" s="140" t="s">
        <v>18</v>
      </c>
      <c r="G182" s="141">
        <v>1</v>
      </c>
      <c r="H182" s="142">
        <v>4</v>
      </c>
      <c r="I182" s="143"/>
      <c r="J182" s="144"/>
      <c r="K182" s="145">
        <f t="shared" si="5"/>
        <v>0</v>
      </c>
      <c r="L182" s="145">
        <f t="shared" si="6"/>
        <v>0</v>
      </c>
      <c r="M182" s="145"/>
      <c r="N182" s="146">
        <f t="shared" si="7"/>
        <v>0</v>
      </c>
      <c r="O182" s="147"/>
      <c r="P182" s="148"/>
    </row>
    <row r="183" spans="1:16" s="121" customFormat="1" ht="51" collapsed="1" x14ac:dyDescent="0.25">
      <c r="A183" s="109">
        <f t="shared" si="3"/>
        <v>20</v>
      </c>
      <c r="B183" s="110" t="s">
        <v>36</v>
      </c>
      <c r="C183" s="111" t="s">
        <v>229</v>
      </c>
      <c r="D183" s="112" t="s">
        <v>85</v>
      </c>
      <c r="E183" s="113" t="s">
        <v>16</v>
      </c>
      <c r="F183" s="113" t="s">
        <v>87</v>
      </c>
      <c r="G183" s="114">
        <v>1</v>
      </c>
      <c r="H183" s="115">
        <f>154+630</f>
        <v>784</v>
      </c>
      <c r="I183" s="116"/>
      <c r="J183" s="117"/>
      <c r="K183" s="118">
        <f>J183</f>
        <v>0</v>
      </c>
      <c r="L183" s="118"/>
      <c r="M183" s="118">
        <f>H183*J183</f>
        <v>0</v>
      </c>
      <c r="N183" s="119">
        <f>M183</f>
        <v>0</v>
      </c>
      <c r="O183" s="120"/>
      <c r="P183" s="152" t="s">
        <v>255</v>
      </c>
    </row>
    <row r="184" spans="1:16" s="149" customFormat="1" ht="25.5" x14ac:dyDescent="0.25">
      <c r="A184" s="134">
        <f t="shared" si="3"/>
        <v>21</v>
      </c>
      <c r="B184" s="137" t="s">
        <v>37</v>
      </c>
      <c r="C184" s="138"/>
      <c r="D184" s="139" t="s">
        <v>236</v>
      </c>
      <c r="E184" s="140" t="s">
        <v>17</v>
      </c>
      <c r="F184" s="140" t="s">
        <v>87</v>
      </c>
      <c r="G184" s="141">
        <v>1.03</v>
      </c>
      <c r="H184" s="142">
        <f>154*G184</f>
        <v>158.62</v>
      </c>
      <c r="I184" s="143"/>
      <c r="J184" s="144"/>
      <c r="K184" s="145">
        <f>I184</f>
        <v>0</v>
      </c>
      <c r="L184" s="145">
        <f>H184*I184</f>
        <v>0</v>
      </c>
      <c r="M184" s="145"/>
      <c r="N184" s="146">
        <f>L184</f>
        <v>0</v>
      </c>
      <c r="O184" s="147"/>
      <c r="P184" s="148"/>
    </row>
    <row r="185" spans="1:16" s="149" customFormat="1" ht="25.5" x14ac:dyDescent="0.25">
      <c r="A185" s="134">
        <f t="shared" si="3"/>
        <v>22</v>
      </c>
      <c r="B185" s="137" t="s">
        <v>37</v>
      </c>
      <c r="C185" s="138"/>
      <c r="D185" s="139" t="s">
        <v>237</v>
      </c>
      <c r="E185" s="140" t="s">
        <v>17</v>
      </c>
      <c r="F185" s="140" t="s">
        <v>87</v>
      </c>
      <c r="G185" s="141">
        <v>1.03</v>
      </c>
      <c r="H185" s="142">
        <f>630*G185</f>
        <v>648.9</v>
      </c>
      <c r="I185" s="143"/>
      <c r="J185" s="144"/>
      <c r="K185" s="145">
        <f>I185</f>
        <v>0</v>
      </c>
      <c r="L185" s="145">
        <f>H185*I185</f>
        <v>0</v>
      </c>
      <c r="M185" s="145"/>
      <c r="N185" s="146">
        <f>L185</f>
        <v>0</v>
      </c>
      <c r="O185" s="147"/>
      <c r="P185" s="148"/>
    </row>
    <row r="186" spans="1:16" s="149" customFormat="1" ht="25.5" x14ac:dyDescent="0.25">
      <c r="A186" s="134">
        <f t="shared" si="3"/>
        <v>23</v>
      </c>
      <c r="B186" s="137" t="s">
        <v>37</v>
      </c>
      <c r="C186" s="138"/>
      <c r="D186" s="139" t="s">
        <v>239</v>
      </c>
      <c r="E186" s="140" t="s">
        <v>17</v>
      </c>
      <c r="F186" s="140" t="s">
        <v>18</v>
      </c>
      <c r="G186" s="141">
        <v>1</v>
      </c>
      <c r="H186" s="142">
        <v>3</v>
      </c>
      <c r="I186" s="143"/>
      <c r="J186" s="144"/>
      <c r="K186" s="145">
        <f>I186</f>
        <v>0</v>
      </c>
      <c r="L186" s="145">
        <f>H186*I186</f>
        <v>0</v>
      </c>
      <c r="M186" s="145"/>
      <c r="N186" s="146">
        <f>L186</f>
        <v>0</v>
      </c>
      <c r="O186" s="147"/>
      <c r="P186" s="148"/>
    </row>
    <row r="187" spans="1:16" s="149" customFormat="1" ht="25.5" x14ac:dyDescent="0.25">
      <c r="A187" s="134">
        <f t="shared" si="3"/>
        <v>24</v>
      </c>
      <c r="B187" s="137" t="s">
        <v>37</v>
      </c>
      <c r="C187" s="138"/>
      <c r="D187" s="139" t="s">
        <v>242</v>
      </c>
      <c r="E187" s="140" t="s">
        <v>17</v>
      </c>
      <c r="F187" s="140" t="s">
        <v>18</v>
      </c>
      <c r="G187" s="141">
        <v>1</v>
      </c>
      <c r="H187" s="142">
        <v>11</v>
      </c>
      <c r="I187" s="143"/>
      <c r="J187" s="144"/>
      <c r="K187" s="145">
        <v>0</v>
      </c>
      <c r="L187" s="145">
        <v>0</v>
      </c>
      <c r="M187" s="145"/>
      <c r="N187" s="146">
        <v>0</v>
      </c>
      <c r="O187" s="147"/>
      <c r="P187" s="148"/>
    </row>
    <row r="188" spans="1:16" s="149" customFormat="1" ht="25.5" x14ac:dyDescent="0.25">
      <c r="A188" s="134">
        <f t="shared" si="3"/>
        <v>25</v>
      </c>
      <c r="B188" s="137" t="s">
        <v>37</v>
      </c>
      <c r="C188" s="138"/>
      <c r="D188" s="139" t="s">
        <v>243</v>
      </c>
      <c r="E188" s="140" t="s">
        <v>17</v>
      </c>
      <c r="F188" s="140" t="s">
        <v>18</v>
      </c>
      <c r="G188" s="141">
        <v>1</v>
      </c>
      <c r="H188" s="142">
        <v>39</v>
      </c>
      <c r="I188" s="143"/>
      <c r="J188" s="144"/>
      <c r="K188" s="145">
        <v>0</v>
      </c>
      <c r="L188" s="145">
        <v>0</v>
      </c>
      <c r="M188" s="145"/>
      <c r="N188" s="146">
        <v>0</v>
      </c>
      <c r="O188" s="147"/>
      <c r="P188" s="148"/>
    </row>
    <row r="189" spans="1:16" s="121" customFormat="1" ht="51" collapsed="1" x14ac:dyDescent="0.25">
      <c r="A189" s="109">
        <f t="shared" si="3"/>
        <v>26</v>
      </c>
      <c r="B189" s="110" t="s">
        <v>36</v>
      </c>
      <c r="C189" s="111" t="s">
        <v>229</v>
      </c>
      <c r="D189" s="112" t="s">
        <v>85</v>
      </c>
      <c r="E189" s="113" t="s">
        <v>16</v>
      </c>
      <c r="F189" s="113" t="s">
        <v>87</v>
      </c>
      <c r="G189" s="114">
        <v>1</v>
      </c>
      <c r="H189" s="115">
        <f>100</f>
        <v>100</v>
      </c>
      <c r="I189" s="116"/>
      <c r="J189" s="117"/>
      <c r="K189" s="118">
        <f>J189</f>
        <v>0</v>
      </c>
      <c r="L189" s="118"/>
      <c r="M189" s="118">
        <f>H189*J189</f>
        <v>0</v>
      </c>
      <c r="N189" s="119">
        <f>M189</f>
        <v>0</v>
      </c>
      <c r="O189" s="120"/>
      <c r="P189" s="152" t="s">
        <v>255</v>
      </c>
    </row>
    <row r="190" spans="1:16" s="149" customFormat="1" ht="25.5" x14ac:dyDescent="0.25">
      <c r="A190" s="134">
        <f t="shared" si="3"/>
        <v>27</v>
      </c>
      <c r="B190" s="137" t="s">
        <v>37</v>
      </c>
      <c r="C190" s="138"/>
      <c r="D190" s="139" t="s">
        <v>238</v>
      </c>
      <c r="E190" s="140" t="s">
        <v>17</v>
      </c>
      <c r="F190" s="140" t="s">
        <v>87</v>
      </c>
      <c r="G190" s="141">
        <v>1.03</v>
      </c>
      <c r="H190" s="142">
        <f>100*G190</f>
        <v>103</v>
      </c>
      <c r="I190" s="143"/>
      <c r="J190" s="144"/>
      <c r="K190" s="145">
        <f>I190</f>
        <v>0</v>
      </c>
      <c r="L190" s="145">
        <f>H190*I190</f>
        <v>0</v>
      </c>
      <c r="M190" s="145"/>
      <c r="N190" s="146">
        <f>L190</f>
        <v>0</v>
      </c>
      <c r="O190" s="147"/>
      <c r="P190" s="148"/>
    </row>
    <row r="191" spans="1:16" s="149" customFormat="1" ht="25.5" x14ac:dyDescent="0.25">
      <c r="A191" s="134">
        <f t="shared" si="3"/>
        <v>28</v>
      </c>
      <c r="B191" s="137" t="s">
        <v>37</v>
      </c>
      <c r="C191" s="138"/>
      <c r="D191" s="139" t="s">
        <v>244</v>
      </c>
      <c r="E191" s="140" t="s">
        <v>17</v>
      </c>
      <c r="F191" s="140" t="s">
        <v>18</v>
      </c>
      <c r="G191" s="141">
        <v>1</v>
      </c>
      <c r="H191" s="142">
        <v>18</v>
      </c>
      <c r="I191" s="143"/>
      <c r="J191" s="144"/>
      <c r="K191" s="145">
        <v>0</v>
      </c>
      <c r="L191" s="145">
        <v>0</v>
      </c>
      <c r="M191" s="145"/>
      <c r="N191" s="146">
        <v>0</v>
      </c>
      <c r="O191" s="147"/>
      <c r="P191" s="148"/>
    </row>
    <row r="192" spans="1:16" s="149" customFormat="1" ht="25.5" x14ac:dyDescent="0.25">
      <c r="A192" s="134">
        <f t="shared" si="3"/>
        <v>29</v>
      </c>
      <c r="B192" s="137" t="s">
        <v>37</v>
      </c>
      <c r="C192" s="138"/>
      <c r="D192" s="139" t="s">
        <v>245</v>
      </c>
      <c r="E192" s="140" t="s">
        <v>17</v>
      </c>
      <c r="F192" s="140" t="s">
        <v>18</v>
      </c>
      <c r="G192" s="141">
        <v>1</v>
      </c>
      <c r="H192" s="142">
        <v>2</v>
      </c>
      <c r="I192" s="143"/>
      <c r="J192" s="144"/>
      <c r="K192" s="145">
        <v>0</v>
      </c>
      <c r="L192" s="145">
        <v>0</v>
      </c>
      <c r="M192" s="145"/>
      <c r="N192" s="146">
        <v>0</v>
      </c>
      <c r="O192" s="147"/>
      <c r="P192" s="148"/>
    </row>
    <row r="193" spans="1:16" s="34" customFormat="1" x14ac:dyDescent="0.25">
      <c r="A193" s="99">
        <f t="shared" si="3"/>
        <v>30</v>
      </c>
      <c r="B193" s="100"/>
      <c r="C193" s="85" t="s">
        <v>231</v>
      </c>
      <c r="D193" s="86" t="s">
        <v>132</v>
      </c>
      <c r="E193" s="101"/>
      <c r="F193" s="101"/>
      <c r="G193" s="102"/>
      <c r="H193" s="103"/>
      <c r="I193" s="104"/>
      <c r="J193" s="105"/>
      <c r="K193" s="106"/>
      <c r="L193" s="107"/>
      <c r="M193" s="107"/>
      <c r="N193" s="108"/>
      <c r="O193" s="97"/>
      <c r="P193" s="98"/>
    </row>
    <row r="194" spans="1:16" s="121" customFormat="1" collapsed="1" x14ac:dyDescent="0.25">
      <c r="A194" s="109">
        <f t="shared" si="3"/>
        <v>31</v>
      </c>
      <c r="B194" s="110" t="s">
        <v>36</v>
      </c>
      <c r="C194" s="111" t="s">
        <v>230</v>
      </c>
      <c r="D194" s="112" t="s">
        <v>81</v>
      </c>
      <c r="E194" s="113" t="s">
        <v>16</v>
      </c>
      <c r="F194" s="113" t="s">
        <v>65</v>
      </c>
      <c r="G194" s="114">
        <v>1</v>
      </c>
      <c r="H194" s="115">
        <f>1.4*1.4*0.1*31</f>
        <v>6.0759999999999996</v>
      </c>
      <c r="I194" s="116"/>
      <c r="J194" s="117"/>
      <c r="K194" s="118">
        <f>J194</f>
        <v>0</v>
      </c>
      <c r="L194" s="118"/>
      <c r="M194" s="118">
        <f>H194*J194</f>
        <v>0</v>
      </c>
      <c r="N194" s="119">
        <f>M194</f>
        <v>0</v>
      </c>
      <c r="O194" s="120"/>
      <c r="P194" s="152" t="s">
        <v>169</v>
      </c>
    </row>
    <row r="195" spans="1:16" s="149" customFormat="1" ht="25.5" x14ac:dyDescent="0.25">
      <c r="A195" s="134">
        <f t="shared" si="3"/>
        <v>32</v>
      </c>
      <c r="B195" s="137" t="s">
        <v>37</v>
      </c>
      <c r="C195" s="138"/>
      <c r="D195" s="139" t="s">
        <v>71</v>
      </c>
      <c r="E195" s="140" t="s">
        <v>17</v>
      </c>
      <c r="F195" s="140" t="s">
        <v>65</v>
      </c>
      <c r="G195" s="141">
        <v>1.1000000000000001</v>
      </c>
      <c r="H195" s="142">
        <f>H194*G195</f>
        <v>6.6836000000000002</v>
      </c>
      <c r="I195" s="143"/>
      <c r="J195" s="144"/>
      <c r="K195" s="145">
        <f>I195</f>
        <v>0</v>
      </c>
      <c r="L195" s="145">
        <f t="shared" ref="L195" si="8">H195*I195</f>
        <v>0</v>
      </c>
      <c r="M195" s="145"/>
      <c r="N195" s="146">
        <f>L195</f>
        <v>0</v>
      </c>
      <c r="O195" s="147"/>
      <c r="P195" s="148"/>
    </row>
    <row r="196" spans="1:16" s="121" customFormat="1" collapsed="1" x14ac:dyDescent="0.25">
      <c r="A196" s="109">
        <f t="shared" si="3"/>
        <v>33</v>
      </c>
      <c r="B196" s="110" t="s">
        <v>36</v>
      </c>
      <c r="C196" s="111" t="s">
        <v>230</v>
      </c>
      <c r="D196" s="112" t="s">
        <v>81</v>
      </c>
      <c r="E196" s="113" t="s">
        <v>16</v>
      </c>
      <c r="F196" s="113" t="s">
        <v>65</v>
      </c>
      <c r="G196" s="114">
        <v>1</v>
      </c>
      <c r="H196" s="115">
        <f>1.4*1.4*0.15*31</f>
        <v>9.1139999999999972</v>
      </c>
      <c r="I196" s="116"/>
      <c r="J196" s="117"/>
      <c r="K196" s="118">
        <f>J196</f>
        <v>0</v>
      </c>
      <c r="L196" s="118"/>
      <c r="M196" s="118">
        <f>H196*J196</f>
        <v>0</v>
      </c>
      <c r="N196" s="119">
        <f>M196</f>
        <v>0</v>
      </c>
      <c r="O196" s="120"/>
      <c r="P196" s="152" t="s">
        <v>169</v>
      </c>
    </row>
    <row r="197" spans="1:16" s="149" customFormat="1" ht="25.5" x14ac:dyDescent="0.25">
      <c r="A197" s="134">
        <f t="shared" si="3"/>
        <v>34</v>
      </c>
      <c r="B197" s="137" t="s">
        <v>37</v>
      </c>
      <c r="C197" s="138"/>
      <c r="D197" s="139" t="s">
        <v>84</v>
      </c>
      <c r="E197" s="140" t="s">
        <v>17</v>
      </c>
      <c r="F197" s="140" t="s">
        <v>83</v>
      </c>
      <c r="G197" s="150">
        <f>1.15*1.35</f>
        <v>1.5525</v>
      </c>
      <c r="H197" s="142">
        <f>H196*G197</f>
        <v>14.149484999999995</v>
      </c>
      <c r="I197" s="143"/>
      <c r="J197" s="144"/>
      <c r="K197" s="145">
        <f>I197</f>
        <v>0</v>
      </c>
      <c r="L197" s="145">
        <f t="shared" ref="L197" si="9">H197*I197</f>
        <v>0</v>
      </c>
      <c r="M197" s="145"/>
      <c r="N197" s="146">
        <f>L197</f>
        <v>0</v>
      </c>
      <c r="O197" s="147"/>
      <c r="P197" s="148"/>
    </row>
    <row r="198" spans="1:16" s="121" customFormat="1" ht="38.25" collapsed="1" x14ac:dyDescent="0.25">
      <c r="A198" s="109">
        <f t="shared" si="3"/>
        <v>35</v>
      </c>
      <c r="B198" s="110" t="s">
        <v>36</v>
      </c>
      <c r="C198" s="111" t="s">
        <v>252</v>
      </c>
      <c r="D198" s="112" t="s">
        <v>253</v>
      </c>
      <c r="E198" s="113" t="s">
        <v>16</v>
      </c>
      <c r="F198" s="113" t="s">
        <v>18</v>
      </c>
      <c r="G198" s="114">
        <v>1</v>
      </c>
      <c r="H198" s="115">
        <v>31</v>
      </c>
      <c r="I198" s="116"/>
      <c r="J198" s="117"/>
      <c r="K198" s="118">
        <f>J198</f>
        <v>0</v>
      </c>
      <c r="L198" s="118"/>
      <c r="M198" s="118">
        <f>H198*J198</f>
        <v>0</v>
      </c>
      <c r="N198" s="119">
        <f>M198</f>
        <v>0</v>
      </c>
      <c r="O198" s="120"/>
      <c r="P198" s="152" t="s">
        <v>256</v>
      </c>
    </row>
    <row r="199" spans="1:16" s="149" customFormat="1" ht="25.5" x14ac:dyDescent="0.25">
      <c r="A199" s="134">
        <f t="shared" si="3"/>
        <v>36</v>
      </c>
      <c r="B199" s="137" t="s">
        <v>37</v>
      </c>
      <c r="C199" s="138"/>
      <c r="D199" s="139" t="s">
        <v>246</v>
      </c>
      <c r="E199" s="140" t="s">
        <v>17</v>
      </c>
      <c r="F199" s="140" t="s">
        <v>18</v>
      </c>
      <c r="G199" s="141">
        <v>1</v>
      </c>
      <c r="H199" s="142">
        <v>31</v>
      </c>
      <c r="I199" s="143"/>
      <c r="J199" s="144"/>
      <c r="K199" s="145">
        <f t="shared" ref="K199:K214" si="10">I199</f>
        <v>0</v>
      </c>
      <c r="L199" s="145">
        <f t="shared" ref="L199:L214" si="11">H199*I199</f>
        <v>0</v>
      </c>
      <c r="M199" s="145"/>
      <c r="N199" s="146">
        <f t="shared" ref="N199:N214" si="12">L199</f>
        <v>0</v>
      </c>
      <c r="O199" s="147"/>
      <c r="P199" s="148"/>
    </row>
    <row r="200" spans="1:16" s="149" customFormat="1" ht="25.5" x14ac:dyDescent="0.25">
      <c r="A200" s="134">
        <f t="shared" si="3"/>
        <v>37</v>
      </c>
      <c r="B200" s="137" t="s">
        <v>37</v>
      </c>
      <c r="C200" s="138"/>
      <c r="D200" s="139" t="s">
        <v>247</v>
      </c>
      <c r="E200" s="140" t="s">
        <v>17</v>
      </c>
      <c r="F200" s="140" t="s">
        <v>18</v>
      </c>
      <c r="G200" s="141">
        <v>1</v>
      </c>
      <c r="H200" s="142">
        <v>22</v>
      </c>
      <c r="I200" s="143"/>
      <c r="J200" s="144"/>
      <c r="K200" s="145">
        <f t="shared" si="10"/>
        <v>0</v>
      </c>
      <c r="L200" s="145">
        <f t="shared" si="11"/>
        <v>0</v>
      </c>
      <c r="M200" s="145"/>
      <c r="N200" s="146">
        <f t="shared" si="12"/>
        <v>0</v>
      </c>
      <c r="O200" s="147"/>
      <c r="P200" s="148"/>
    </row>
    <row r="201" spans="1:16" s="149" customFormat="1" ht="25.5" x14ac:dyDescent="0.25">
      <c r="A201" s="134">
        <f t="shared" si="3"/>
        <v>38</v>
      </c>
      <c r="B201" s="137" t="s">
        <v>37</v>
      </c>
      <c r="C201" s="138"/>
      <c r="D201" s="139" t="s">
        <v>248</v>
      </c>
      <c r="E201" s="140" t="s">
        <v>17</v>
      </c>
      <c r="F201" s="140" t="s">
        <v>18</v>
      </c>
      <c r="G201" s="141">
        <v>1</v>
      </c>
      <c r="H201" s="142">
        <v>58</v>
      </c>
      <c r="I201" s="143"/>
      <c r="J201" s="144"/>
      <c r="K201" s="145">
        <f t="shared" si="10"/>
        <v>0</v>
      </c>
      <c r="L201" s="145">
        <f t="shared" si="11"/>
        <v>0</v>
      </c>
      <c r="M201" s="145"/>
      <c r="N201" s="146">
        <f t="shared" si="12"/>
        <v>0</v>
      </c>
      <c r="O201" s="147"/>
      <c r="P201" s="148"/>
    </row>
    <row r="202" spans="1:16" s="149" customFormat="1" ht="25.5" x14ac:dyDescent="0.25">
      <c r="A202" s="134">
        <f t="shared" si="3"/>
        <v>39</v>
      </c>
      <c r="B202" s="137" t="s">
        <v>37</v>
      </c>
      <c r="C202" s="138"/>
      <c r="D202" s="139" t="s">
        <v>249</v>
      </c>
      <c r="E202" s="140" t="s">
        <v>17</v>
      </c>
      <c r="F202" s="140" t="s">
        <v>18</v>
      </c>
      <c r="G202" s="141">
        <v>1</v>
      </c>
      <c r="H202" s="142">
        <v>17</v>
      </c>
      <c r="I202" s="143"/>
      <c r="J202" s="144"/>
      <c r="K202" s="145">
        <f t="shared" si="10"/>
        <v>0</v>
      </c>
      <c r="L202" s="145">
        <f t="shared" si="11"/>
        <v>0</v>
      </c>
      <c r="M202" s="145"/>
      <c r="N202" s="146">
        <f t="shared" si="12"/>
        <v>0</v>
      </c>
      <c r="O202" s="147"/>
      <c r="P202" s="148"/>
    </row>
    <row r="203" spans="1:16" s="149" customFormat="1" ht="25.5" x14ac:dyDescent="0.25">
      <c r="A203" s="134">
        <f t="shared" si="3"/>
        <v>40</v>
      </c>
      <c r="B203" s="137" t="s">
        <v>37</v>
      </c>
      <c r="C203" s="138"/>
      <c r="D203" s="139" t="s">
        <v>250</v>
      </c>
      <c r="E203" s="140" t="s">
        <v>17</v>
      </c>
      <c r="F203" s="140" t="s">
        <v>18</v>
      </c>
      <c r="G203" s="141">
        <v>1</v>
      </c>
      <c r="H203" s="142">
        <v>8</v>
      </c>
      <c r="I203" s="143"/>
      <c r="J203" s="144"/>
      <c r="K203" s="145">
        <f t="shared" si="10"/>
        <v>0</v>
      </c>
      <c r="L203" s="145">
        <f t="shared" si="11"/>
        <v>0</v>
      </c>
      <c r="M203" s="145"/>
      <c r="N203" s="146">
        <f t="shared" si="12"/>
        <v>0</v>
      </c>
      <c r="O203" s="147"/>
      <c r="P203" s="148"/>
    </row>
    <row r="204" spans="1:16" s="149" customFormat="1" ht="25.5" x14ac:dyDescent="0.25">
      <c r="A204" s="134">
        <f t="shared" si="3"/>
        <v>41</v>
      </c>
      <c r="B204" s="137" t="s">
        <v>37</v>
      </c>
      <c r="C204" s="138"/>
      <c r="D204" s="139" t="s">
        <v>251</v>
      </c>
      <c r="E204" s="140" t="s">
        <v>17</v>
      </c>
      <c r="F204" s="140" t="s">
        <v>18</v>
      </c>
      <c r="G204" s="141">
        <v>1</v>
      </c>
      <c r="H204" s="142">
        <v>31</v>
      </c>
      <c r="I204" s="143"/>
      <c r="J204" s="144"/>
      <c r="K204" s="145">
        <f t="shared" si="10"/>
        <v>0</v>
      </c>
      <c r="L204" s="145">
        <f t="shared" si="11"/>
        <v>0</v>
      </c>
      <c r="M204" s="145"/>
      <c r="N204" s="146">
        <f t="shared" si="12"/>
        <v>0</v>
      </c>
      <c r="O204" s="147"/>
      <c r="P204" s="148"/>
    </row>
    <row r="205" spans="1:16" s="149" customFormat="1" ht="25.5" x14ac:dyDescent="0.25">
      <c r="A205" s="134">
        <f t="shared" si="3"/>
        <v>42</v>
      </c>
      <c r="B205" s="137" t="s">
        <v>37</v>
      </c>
      <c r="C205" s="138"/>
      <c r="D205" s="139" t="s">
        <v>154</v>
      </c>
      <c r="E205" s="140" t="s">
        <v>17</v>
      </c>
      <c r="F205" s="140" t="s">
        <v>18</v>
      </c>
      <c r="G205" s="141">
        <v>1</v>
      </c>
      <c r="H205" s="142">
        <v>21</v>
      </c>
      <c r="I205" s="143"/>
      <c r="J205" s="144"/>
      <c r="K205" s="145">
        <f t="shared" si="10"/>
        <v>0</v>
      </c>
      <c r="L205" s="145">
        <f t="shared" si="11"/>
        <v>0</v>
      </c>
      <c r="M205" s="145"/>
      <c r="N205" s="146">
        <f t="shared" si="12"/>
        <v>0</v>
      </c>
      <c r="O205" s="147"/>
      <c r="P205" s="148"/>
    </row>
    <row r="206" spans="1:16" s="149" customFormat="1" ht="25.5" x14ac:dyDescent="0.25">
      <c r="A206" s="134">
        <f t="shared" si="3"/>
        <v>43</v>
      </c>
      <c r="B206" s="137" t="s">
        <v>37</v>
      </c>
      <c r="C206" s="138"/>
      <c r="D206" s="139" t="s">
        <v>155</v>
      </c>
      <c r="E206" s="140" t="s">
        <v>17</v>
      </c>
      <c r="F206" s="140" t="s">
        <v>18</v>
      </c>
      <c r="G206" s="141">
        <v>1</v>
      </c>
      <c r="H206" s="142">
        <v>12</v>
      </c>
      <c r="I206" s="143"/>
      <c r="J206" s="144"/>
      <c r="K206" s="145">
        <f t="shared" si="10"/>
        <v>0</v>
      </c>
      <c r="L206" s="145">
        <f t="shared" si="11"/>
        <v>0</v>
      </c>
      <c r="M206" s="145"/>
      <c r="N206" s="146">
        <f t="shared" si="12"/>
        <v>0</v>
      </c>
      <c r="O206" s="147"/>
      <c r="P206" s="148"/>
    </row>
    <row r="207" spans="1:16" s="149" customFormat="1" ht="25.5" x14ac:dyDescent="0.25">
      <c r="A207" s="134">
        <f t="shared" si="3"/>
        <v>44</v>
      </c>
      <c r="B207" s="137" t="s">
        <v>37</v>
      </c>
      <c r="C207" s="138"/>
      <c r="D207" s="139" t="s">
        <v>156</v>
      </c>
      <c r="E207" s="140" t="s">
        <v>17</v>
      </c>
      <c r="F207" s="140" t="s">
        <v>18</v>
      </c>
      <c r="G207" s="141">
        <v>1</v>
      </c>
      <c r="H207" s="142">
        <v>9</v>
      </c>
      <c r="I207" s="143"/>
      <c r="J207" s="144"/>
      <c r="K207" s="145">
        <f t="shared" si="10"/>
        <v>0</v>
      </c>
      <c r="L207" s="145">
        <f t="shared" si="11"/>
        <v>0</v>
      </c>
      <c r="M207" s="145"/>
      <c r="N207" s="146">
        <f t="shared" si="12"/>
        <v>0</v>
      </c>
      <c r="O207" s="147"/>
      <c r="P207" s="148"/>
    </row>
    <row r="208" spans="1:16" s="149" customFormat="1" ht="25.5" x14ac:dyDescent="0.25">
      <c r="A208" s="134">
        <f t="shared" si="3"/>
        <v>45</v>
      </c>
      <c r="B208" s="137" t="s">
        <v>37</v>
      </c>
      <c r="C208" s="138"/>
      <c r="D208" s="139" t="s">
        <v>157</v>
      </c>
      <c r="E208" s="140" t="s">
        <v>17</v>
      </c>
      <c r="F208" s="140" t="s">
        <v>18</v>
      </c>
      <c r="G208" s="141">
        <v>1</v>
      </c>
      <c r="H208" s="142">
        <v>2</v>
      </c>
      <c r="I208" s="143"/>
      <c r="J208" s="144"/>
      <c r="K208" s="145">
        <f t="shared" si="10"/>
        <v>0</v>
      </c>
      <c r="L208" s="145">
        <f t="shared" si="11"/>
        <v>0</v>
      </c>
      <c r="M208" s="145"/>
      <c r="N208" s="146">
        <f t="shared" si="12"/>
        <v>0</v>
      </c>
      <c r="O208" s="147"/>
      <c r="P208" s="148"/>
    </row>
    <row r="209" spans="1:16" s="149" customFormat="1" ht="25.5" x14ac:dyDescent="0.25">
      <c r="A209" s="134">
        <f t="shared" si="3"/>
        <v>46</v>
      </c>
      <c r="B209" s="137" t="s">
        <v>37</v>
      </c>
      <c r="C209" s="138"/>
      <c r="D209" s="139" t="s">
        <v>158</v>
      </c>
      <c r="E209" s="140" t="s">
        <v>17</v>
      </c>
      <c r="F209" s="140" t="s">
        <v>18</v>
      </c>
      <c r="G209" s="141">
        <v>1</v>
      </c>
      <c r="H209" s="142">
        <v>8</v>
      </c>
      <c r="I209" s="143"/>
      <c r="J209" s="144"/>
      <c r="K209" s="145">
        <f t="shared" si="10"/>
        <v>0</v>
      </c>
      <c r="L209" s="145">
        <f t="shared" si="11"/>
        <v>0</v>
      </c>
      <c r="M209" s="145"/>
      <c r="N209" s="146">
        <f t="shared" si="12"/>
        <v>0</v>
      </c>
      <c r="O209" s="147"/>
      <c r="P209" s="148"/>
    </row>
    <row r="210" spans="1:16" s="149" customFormat="1" ht="25.5" x14ac:dyDescent="0.25">
      <c r="A210" s="134">
        <f t="shared" si="3"/>
        <v>47</v>
      </c>
      <c r="B210" s="137" t="s">
        <v>37</v>
      </c>
      <c r="C210" s="138"/>
      <c r="D210" s="139" t="s">
        <v>159</v>
      </c>
      <c r="E210" s="140" t="s">
        <v>17</v>
      </c>
      <c r="F210" s="140" t="s">
        <v>18</v>
      </c>
      <c r="G210" s="141">
        <v>1</v>
      </c>
      <c r="H210" s="142">
        <v>8</v>
      </c>
      <c r="I210" s="143"/>
      <c r="J210" s="144"/>
      <c r="K210" s="145">
        <f t="shared" si="10"/>
        <v>0</v>
      </c>
      <c r="L210" s="145">
        <f t="shared" si="11"/>
        <v>0</v>
      </c>
      <c r="M210" s="145"/>
      <c r="N210" s="146">
        <f t="shared" si="12"/>
        <v>0</v>
      </c>
      <c r="O210" s="147"/>
      <c r="P210" s="148"/>
    </row>
    <row r="211" spans="1:16" s="149" customFormat="1" ht="25.5" x14ac:dyDescent="0.25">
      <c r="A211" s="134">
        <f t="shared" si="3"/>
        <v>48</v>
      </c>
      <c r="B211" s="137" t="s">
        <v>37</v>
      </c>
      <c r="C211" s="138"/>
      <c r="D211" s="139" t="s">
        <v>160</v>
      </c>
      <c r="E211" s="140" t="s">
        <v>17</v>
      </c>
      <c r="F211" s="140" t="s">
        <v>18</v>
      </c>
      <c r="G211" s="141">
        <v>1</v>
      </c>
      <c r="H211" s="142">
        <v>23</v>
      </c>
      <c r="I211" s="143"/>
      <c r="J211" s="144"/>
      <c r="K211" s="145">
        <f t="shared" si="10"/>
        <v>0</v>
      </c>
      <c r="L211" s="145">
        <f t="shared" si="11"/>
        <v>0</v>
      </c>
      <c r="M211" s="145"/>
      <c r="N211" s="146">
        <f t="shared" si="12"/>
        <v>0</v>
      </c>
      <c r="O211" s="147"/>
      <c r="P211" s="148"/>
    </row>
    <row r="212" spans="1:16" s="149" customFormat="1" ht="25.5" x14ac:dyDescent="0.25">
      <c r="A212" s="134">
        <f t="shared" si="3"/>
        <v>49</v>
      </c>
      <c r="B212" s="137" t="s">
        <v>37</v>
      </c>
      <c r="C212" s="138"/>
      <c r="D212" s="139" t="s">
        <v>254</v>
      </c>
      <c r="E212" s="140" t="s">
        <v>17</v>
      </c>
      <c r="F212" s="140" t="s">
        <v>65</v>
      </c>
      <c r="G212" s="141">
        <v>1.02</v>
      </c>
      <c r="H212" s="142">
        <f>5.14*G212</f>
        <v>5.2427999999999999</v>
      </c>
      <c r="I212" s="143"/>
      <c r="J212" s="144"/>
      <c r="K212" s="145">
        <f t="shared" si="10"/>
        <v>0</v>
      </c>
      <c r="L212" s="145">
        <f t="shared" si="11"/>
        <v>0</v>
      </c>
      <c r="M212" s="145"/>
      <c r="N212" s="146">
        <f t="shared" si="12"/>
        <v>0</v>
      </c>
      <c r="O212" s="147"/>
      <c r="P212" s="148"/>
    </row>
    <row r="213" spans="1:16" s="149" customFormat="1" ht="25.5" x14ac:dyDescent="0.25">
      <c r="A213" s="134">
        <f t="shared" si="3"/>
        <v>50</v>
      </c>
      <c r="B213" s="137" t="s">
        <v>37</v>
      </c>
      <c r="C213" s="138"/>
      <c r="D213" s="139" t="s">
        <v>162</v>
      </c>
      <c r="E213" s="140" t="s">
        <v>17</v>
      </c>
      <c r="F213" s="140" t="s">
        <v>87</v>
      </c>
      <c r="G213" s="141">
        <v>1</v>
      </c>
      <c r="H213" s="142">
        <v>100</v>
      </c>
      <c r="I213" s="143"/>
      <c r="J213" s="144"/>
      <c r="K213" s="145">
        <f t="shared" si="10"/>
        <v>0</v>
      </c>
      <c r="L213" s="145">
        <f t="shared" si="11"/>
        <v>0</v>
      </c>
      <c r="M213" s="145"/>
      <c r="N213" s="146">
        <f t="shared" si="12"/>
        <v>0</v>
      </c>
      <c r="O213" s="147"/>
      <c r="P213" s="148"/>
    </row>
    <row r="214" spans="1:16" s="149" customFormat="1" ht="25.5" x14ac:dyDescent="0.25">
      <c r="A214" s="134">
        <f t="shared" si="3"/>
        <v>51</v>
      </c>
      <c r="B214" s="137" t="s">
        <v>37</v>
      </c>
      <c r="C214" s="138"/>
      <c r="D214" s="139" t="s">
        <v>163</v>
      </c>
      <c r="E214" s="140" t="s">
        <v>17</v>
      </c>
      <c r="F214" s="140" t="s">
        <v>105</v>
      </c>
      <c r="G214" s="141">
        <v>0.12</v>
      </c>
      <c r="H214" s="142">
        <f>G214*460</f>
        <v>55.199999999999996</v>
      </c>
      <c r="I214" s="143"/>
      <c r="J214" s="144"/>
      <c r="K214" s="145">
        <f t="shared" si="10"/>
        <v>0</v>
      </c>
      <c r="L214" s="145">
        <f t="shared" si="11"/>
        <v>0</v>
      </c>
      <c r="M214" s="145"/>
      <c r="N214" s="146">
        <f t="shared" si="12"/>
        <v>0</v>
      </c>
      <c r="O214" s="147"/>
      <c r="P214" s="148"/>
    </row>
    <row r="215" spans="1:16" s="34" customFormat="1" x14ac:dyDescent="0.25">
      <c r="A215" s="99">
        <f t="shared" si="3"/>
        <v>52</v>
      </c>
      <c r="B215" s="100"/>
      <c r="C215" s="85" t="s">
        <v>233</v>
      </c>
      <c r="D215" s="86" t="s">
        <v>165</v>
      </c>
      <c r="E215" s="101"/>
      <c r="F215" s="101"/>
      <c r="G215" s="102"/>
      <c r="H215" s="103"/>
      <c r="I215" s="104"/>
      <c r="J215" s="105"/>
      <c r="K215" s="106"/>
      <c r="L215" s="107"/>
      <c r="M215" s="107"/>
      <c r="N215" s="108"/>
      <c r="O215" s="97"/>
      <c r="P215" s="98"/>
    </row>
    <row r="216" spans="1:16" s="121" customFormat="1" collapsed="1" x14ac:dyDescent="0.25">
      <c r="A216" s="109">
        <f t="shared" si="3"/>
        <v>53</v>
      </c>
      <c r="B216" s="110" t="s">
        <v>36</v>
      </c>
      <c r="C216" s="111" t="s">
        <v>233</v>
      </c>
      <c r="D216" s="112" t="s">
        <v>166</v>
      </c>
      <c r="E216" s="113" t="s">
        <v>16</v>
      </c>
      <c r="F216" s="113" t="s">
        <v>65</v>
      </c>
      <c r="G216" s="114">
        <v>1</v>
      </c>
      <c r="H216" s="115">
        <f>3.14*(0.4*0.5)^2*184+3.14*(0.315*0.5)^2*86+3.14*(0.25*0.5)^2*154+3.14*(0.2*0.5)^2*630+3.14*(0.11*0.5)^2*100</f>
        <v>58.096554750000003</v>
      </c>
      <c r="I216" s="116"/>
      <c r="J216" s="117"/>
      <c r="K216" s="118">
        <f>J216</f>
        <v>0</v>
      </c>
      <c r="L216" s="118"/>
      <c r="M216" s="118">
        <f>H216*J216</f>
        <v>0</v>
      </c>
      <c r="N216" s="119">
        <f>M216</f>
        <v>0</v>
      </c>
      <c r="O216" s="120"/>
      <c r="P216" s="130"/>
    </row>
    <row r="217" spans="1:16" s="121" customFormat="1" collapsed="1" x14ac:dyDescent="0.25">
      <c r="A217" s="109">
        <f t="shared" si="3"/>
        <v>54</v>
      </c>
      <c r="B217" s="110" t="s">
        <v>36</v>
      </c>
      <c r="C217" s="111" t="s">
        <v>233</v>
      </c>
      <c r="D217" s="112" t="s">
        <v>167</v>
      </c>
      <c r="E217" s="113" t="s">
        <v>16</v>
      </c>
      <c r="F217" s="113" t="s">
        <v>87</v>
      </c>
      <c r="G217" s="114">
        <v>1</v>
      </c>
      <c r="H217" s="115">
        <v>1155</v>
      </c>
      <c r="I217" s="116"/>
      <c r="J217" s="117"/>
      <c r="K217" s="118">
        <f t="shared" ref="K217:K218" si="13">J217</f>
        <v>0</v>
      </c>
      <c r="L217" s="118"/>
      <c r="M217" s="118">
        <f t="shared" ref="M217" si="14">H217*J217</f>
        <v>0</v>
      </c>
      <c r="N217" s="119">
        <f t="shared" ref="N217:N218" si="15">M217</f>
        <v>0</v>
      </c>
      <c r="O217" s="120"/>
      <c r="P217" s="130"/>
    </row>
    <row r="218" spans="1:16" s="121" customFormat="1" ht="15.75" collapsed="1" thickBot="1" x14ac:dyDescent="0.3">
      <c r="A218" s="109">
        <f t="shared" si="3"/>
        <v>55</v>
      </c>
      <c r="B218" s="110" t="s">
        <v>36</v>
      </c>
      <c r="C218" s="111" t="s">
        <v>233</v>
      </c>
      <c r="D218" s="112" t="s">
        <v>232</v>
      </c>
      <c r="E218" s="113" t="s">
        <v>16</v>
      </c>
      <c r="F218" s="113" t="s">
        <v>87</v>
      </c>
      <c r="G218" s="114">
        <v>1</v>
      </c>
      <c r="H218" s="115">
        <v>1155</v>
      </c>
      <c r="I218" s="116"/>
      <c r="J218" s="117"/>
      <c r="K218" s="118">
        <f t="shared" si="13"/>
        <v>0</v>
      </c>
      <c r="L218" s="118"/>
      <c r="M218" s="118">
        <f t="shared" ref="M218" si="16">H218*J218</f>
        <v>0</v>
      </c>
      <c r="N218" s="119">
        <f t="shared" si="15"/>
        <v>0</v>
      </c>
      <c r="O218" s="120"/>
      <c r="P218" s="153"/>
    </row>
    <row r="219" spans="1:16" x14ac:dyDescent="0.25">
      <c r="A219" s="13"/>
      <c r="B219" s="8"/>
      <c r="C219" s="1"/>
      <c r="D219" s="2" t="s">
        <v>19</v>
      </c>
      <c r="E219" s="1"/>
      <c r="F219" s="1"/>
      <c r="G219" s="1"/>
      <c r="H219" s="7"/>
      <c r="I219" s="6"/>
      <c r="J219" s="3"/>
      <c r="K219" s="3"/>
      <c r="L219" s="4">
        <f>SUM(L11:L218)</f>
        <v>0</v>
      </c>
      <c r="M219" s="4">
        <f>SUM(M11:M218)</f>
        <v>0</v>
      </c>
      <c r="N219" s="5">
        <f>SUM(N11:N218)</f>
        <v>0</v>
      </c>
      <c r="O219" s="18"/>
      <c r="P219" s="155"/>
    </row>
    <row r="220" spans="1:16" x14ac:dyDescent="0.25">
      <c r="A220" s="192"/>
      <c r="B220" s="193"/>
      <c r="C220" s="35"/>
      <c r="D220" s="2" t="s">
        <v>34</v>
      </c>
      <c r="E220" s="1"/>
      <c r="F220" s="1"/>
      <c r="G220" s="1"/>
      <c r="H220" s="36"/>
      <c r="I220" s="37"/>
      <c r="J220" s="38"/>
      <c r="K220" s="38"/>
      <c r="L220" s="4"/>
      <c r="M220" s="4"/>
      <c r="N220" s="5">
        <f>N219/1.22*0.22</f>
        <v>0</v>
      </c>
      <c r="O220" s="18"/>
      <c r="P220" s="155"/>
    </row>
    <row r="221" spans="1:16" x14ac:dyDescent="0.25">
      <c r="A221" s="39" t="s">
        <v>20</v>
      </c>
      <c r="B221" s="40"/>
      <c r="C221" s="40"/>
      <c r="D221" s="40"/>
      <c r="E221" s="40"/>
      <c r="F221" s="40"/>
      <c r="G221" s="40"/>
      <c r="H221" s="41"/>
      <c r="I221" s="42"/>
      <c r="J221" s="42"/>
      <c r="K221" s="43"/>
      <c r="L221" s="43"/>
      <c r="M221" s="43"/>
      <c r="N221" s="44"/>
      <c r="O221" s="18"/>
      <c r="P221" s="155"/>
    </row>
    <row r="222" spans="1:16" x14ac:dyDescent="0.25">
      <c r="A222" s="198">
        <v>1</v>
      </c>
      <c r="B222" s="199"/>
      <c r="C222" s="45"/>
      <c r="D222" s="46" t="s">
        <v>21</v>
      </c>
      <c r="E222" s="47"/>
      <c r="F222" s="48"/>
      <c r="G222" s="48"/>
      <c r="H222" s="49"/>
      <c r="I222" s="50"/>
      <c r="J222" s="51"/>
      <c r="K222" s="52"/>
      <c r="L222" s="52"/>
      <c r="M222" s="52"/>
      <c r="N222" s="53"/>
      <c r="O222" s="18"/>
      <c r="P222" s="154"/>
    </row>
    <row r="223" spans="1:16" ht="30" customHeight="1" x14ac:dyDescent="0.25">
      <c r="A223" s="196">
        <v>2</v>
      </c>
      <c r="B223" s="197"/>
      <c r="C223" s="77"/>
      <c r="D223" s="55" t="s">
        <v>22</v>
      </c>
      <c r="E223" s="56"/>
      <c r="F223" s="57"/>
      <c r="G223" s="57"/>
      <c r="H223" s="58"/>
      <c r="I223" s="50"/>
      <c r="J223" s="51"/>
      <c r="K223" s="52"/>
      <c r="L223" s="52"/>
      <c r="M223" s="52"/>
      <c r="N223" s="53"/>
      <c r="O223" s="18"/>
      <c r="P223" s="155"/>
    </row>
    <row r="224" spans="1:16" x14ac:dyDescent="0.25">
      <c r="A224" s="196">
        <v>3</v>
      </c>
      <c r="B224" s="197"/>
      <c r="C224" s="45"/>
      <c r="D224" s="55" t="s">
        <v>23</v>
      </c>
      <c r="E224" s="56"/>
      <c r="F224" s="57"/>
      <c r="G224" s="57"/>
      <c r="H224" s="58"/>
      <c r="I224" s="50"/>
      <c r="J224" s="51"/>
      <c r="K224" s="52"/>
      <c r="L224" s="52"/>
      <c r="M224" s="52"/>
      <c r="N224" s="53"/>
      <c r="O224" s="18"/>
      <c r="P224" s="155"/>
    </row>
    <row r="225" spans="1:16" ht="25.5" x14ac:dyDescent="0.25">
      <c r="A225" s="196">
        <v>4</v>
      </c>
      <c r="B225" s="197"/>
      <c r="C225" s="77"/>
      <c r="D225" s="55" t="s">
        <v>24</v>
      </c>
      <c r="E225" s="56"/>
      <c r="F225" s="57"/>
      <c r="G225" s="57"/>
      <c r="H225" s="58"/>
      <c r="I225" s="50"/>
      <c r="J225" s="51"/>
      <c r="K225" s="52"/>
      <c r="L225" s="52"/>
      <c r="M225" s="52"/>
      <c r="N225" s="53"/>
      <c r="O225" s="18"/>
      <c r="P225" s="155"/>
    </row>
    <row r="226" spans="1:16" ht="25.5" x14ac:dyDescent="0.25">
      <c r="A226" s="196">
        <v>5</v>
      </c>
      <c r="B226" s="197"/>
      <c r="C226" s="45"/>
      <c r="D226" s="55" t="s">
        <v>25</v>
      </c>
      <c r="E226" s="56"/>
      <c r="F226" s="57"/>
      <c r="G226" s="57"/>
      <c r="H226" s="58"/>
      <c r="I226" s="50"/>
      <c r="J226" s="51"/>
      <c r="K226" s="52"/>
      <c r="L226" s="52"/>
      <c r="M226" s="52"/>
      <c r="N226" s="53"/>
      <c r="O226" s="18"/>
      <c r="P226" s="154"/>
    </row>
    <row r="227" spans="1:16" x14ac:dyDescent="0.25">
      <c r="A227" s="196">
        <v>6</v>
      </c>
      <c r="B227" s="197"/>
      <c r="C227" s="77"/>
      <c r="D227" s="55" t="s">
        <v>26</v>
      </c>
      <c r="E227" s="56"/>
      <c r="F227" s="57"/>
      <c r="G227" s="57"/>
      <c r="H227" s="58"/>
      <c r="I227" s="50"/>
      <c r="J227" s="51"/>
      <c r="K227" s="52"/>
      <c r="L227" s="52"/>
      <c r="M227" s="52"/>
      <c r="N227" s="53"/>
      <c r="O227" s="18"/>
      <c r="P227" s="155"/>
    </row>
    <row r="228" spans="1:16" x14ac:dyDescent="0.25">
      <c r="A228" s="196">
        <v>7</v>
      </c>
      <c r="B228" s="197"/>
      <c r="C228" s="45"/>
      <c r="D228" s="55" t="s">
        <v>27</v>
      </c>
      <c r="E228" s="56"/>
      <c r="F228" s="57"/>
      <c r="G228" s="57"/>
      <c r="H228" s="58"/>
      <c r="I228" s="50"/>
      <c r="J228" s="51"/>
      <c r="K228" s="52"/>
      <c r="L228" s="52"/>
      <c r="M228" s="52"/>
      <c r="N228" s="53"/>
      <c r="O228" s="18"/>
      <c r="P228" s="155"/>
    </row>
    <row r="229" spans="1:16" x14ac:dyDescent="0.25">
      <c r="A229" s="196">
        <v>8</v>
      </c>
      <c r="B229" s="197"/>
      <c r="C229" s="77"/>
      <c r="D229" s="55" t="s">
        <v>28</v>
      </c>
      <c r="E229" s="56"/>
      <c r="F229" s="57"/>
      <c r="G229" s="57"/>
      <c r="H229" s="58"/>
      <c r="I229" s="50"/>
      <c r="J229" s="51"/>
      <c r="K229" s="52"/>
      <c r="L229" s="52"/>
      <c r="M229" s="52"/>
      <c r="N229" s="53"/>
      <c r="O229" s="18"/>
      <c r="P229" s="155"/>
    </row>
    <row r="230" spans="1:16" x14ac:dyDescent="0.25">
      <c r="A230" s="196">
        <v>9</v>
      </c>
      <c r="B230" s="197"/>
      <c r="C230" s="45"/>
      <c r="D230" s="55" t="s">
        <v>29</v>
      </c>
      <c r="E230" s="56"/>
      <c r="F230" s="57"/>
      <c r="G230" s="57"/>
      <c r="H230" s="58"/>
      <c r="I230" s="50"/>
      <c r="J230" s="51"/>
      <c r="K230" s="52"/>
      <c r="L230" s="52"/>
      <c r="M230" s="52"/>
      <c r="N230" s="53"/>
      <c r="O230" s="18"/>
      <c r="P230" s="154"/>
    </row>
    <row r="231" spans="1:16" ht="25.5" x14ac:dyDescent="0.25">
      <c r="A231" s="196">
        <v>10</v>
      </c>
      <c r="B231" s="197"/>
      <c r="C231" s="77"/>
      <c r="D231" s="59" t="s">
        <v>30</v>
      </c>
      <c r="E231" s="60"/>
      <c r="F231" s="57"/>
      <c r="G231" s="57"/>
      <c r="H231" s="58"/>
      <c r="I231" s="50"/>
      <c r="J231" s="51"/>
      <c r="K231" s="52"/>
      <c r="L231" s="52"/>
      <c r="M231" s="52"/>
      <c r="N231" s="53"/>
      <c r="O231" s="18"/>
      <c r="P231" s="155"/>
    </row>
    <row r="232" spans="1:16" ht="15.75" thickBot="1" x14ac:dyDescent="0.3">
      <c r="A232" s="194">
        <v>11</v>
      </c>
      <c r="B232" s="195"/>
      <c r="C232" s="61"/>
      <c r="D232" s="62" t="s">
        <v>31</v>
      </c>
      <c r="E232" s="63"/>
      <c r="F232" s="64"/>
      <c r="G232" s="64"/>
      <c r="H232" s="65"/>
      <c r="I232" s="66"/>
      <c r="J232" s="67"/>
      <c r="K232" s="68"/>
      <c r="L232" s="68"/>
      <c r="M232" s="68"/>
      <c r="N232" s="69"/>
      <c r="O232" s="18"/>
      <c r="P232" s="155"/>
    </row>
    <row r="233" spans="1:16" x14ac:dyDescent="0.25">
      <c r="A233" s="70"/>
      <c r="B233" s="70"/>
      <c r="C233" s="71"/>
      <c r="D233" s="72"/>
      <c r="E233" s="70"/>
      <c r="F233" s="71"/>
      <c r="G233" s="71"/>
      <c r="H233" s="73"/>
      <c r="I233" s="71"/>
      <c r="J233" s="71"/>
      <c r="K233" s="74"/>
      <c r="L233" s="71"/>
      <c r="M233" s="71"/>
      <c r="N233" s="71"/>
      <c r="O233" s="18"/>
      <c r="P233" s="155"/>
    </row>
    <row r="234" spans="1:16" ht="96" customHeight="1" x14ac:dyDescent="0.25">
      <c r="A234" s="190" t="s">
        <v>258</v>
      </c>
      <c r="B234" s="190"/>
      <c r="C234" s="191"/>
      <c r="D234" s="191"/>
      <c r="E234" s="191"/>
      <c r="F234" s="191"/>
      <c r="G234" s="191"/>
      <c r="H234" s="191"/>
      <c r="I234" s="191"/>
      <c r="J234" s="191"/>
      <c r="K234" s="191"/>
      <c r="L234" s="191"/>
      <c r="M234" s="191"/>
      <c r="N234" s="191"/>
      <c r="O234" s="18"/>
      <c r="P234" s="154"/>
    </row>
    <row r="235" spans="1:16" ht="47.25" customHeight="1" x14ac:dyDescent="0.25">
      <c r="A235" s="14"/>
      <c r="B235" s="14"/>
      <c r="C235" s="14"/>
      <c r="D235" s="15" t="s">
        <v>32</v>
      </c>
      <c r="E235" s="15"/>
      <c r="F235" s="15"/>
      <c r="G235" s="15"/>
      <c r="H235" s="15"/>
      <c r="I235" s="15"/>
      <c r="J235" s="16"/>
      <c r="K235" s="16"/>
      <c r="L235" s="75"/>
      <c r="M235" s="16"/>
      <c r="N235" s="76"/>
      <c r="O235" s="18"/>
      <c r="P235" s="155"/>
    </row>
  </sheetData>
  <sheetProtection autoFilter="0"/>
  <autoFilter ref="A10:N232" xr:uid="{00000000-0001-0000-0000-000000000000}"/>
  <mergeCells count="29">
    <mergeCell ref="A234:N234"/>
    <mergeCell ref="A227:B227"/>
    <mergeCell ref="A228:B228"/>
    <mergeCell ref="A229:B229"/>
    <mergeCell ref="A230:B230"/>
    <mergeCell ref="A231:B231"/>
    <mergeCell ref="A232:B232"/>
    <mergeCell ref="A226:B226"/>
    <mergeCell ref="H8:H9"/>
    <mergeCell ref="I8:J8"/>
    <mergeCell ref="K8:K9"/>
    <mergeCell ref="L8:M8"/>
    <mergeCell ref="A220:B220"/>
    <mergeCell ref="A222:B222"/>
    <mergeCell ref="A223:B223"/>
    <mergeCell ref="A224:B224"/>
    <mergeCell ref="A225:B225"/>
    <mergeCell ref="N8:N9"/>
    <mergeCell ref="P8:P10"/>
    <mergeCell ref="A3:N3"/>
    <mergeCell ref="A4:N4"/>
    <mergeCell ref="A5:N5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</vt:lpstr>
      <vt:lpstr>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Буркова Екатерина Витальевна</dc:creator>
  <cp:lastModifiedBy>Екатерина Буркова</cp:lastModifiedBy>
  <dcterms:created xsi:type="dcterms:W3CDTF">2015-06-05T18:19:34Z</dcterms:created>
  <dcterms:modified xsi:type="dcterms:W3CDTF">2026-05-28T10:25:27Z</dcterms:modified>
</cp:coreProperties>
</file>