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s.voronyuk\Desktop\Аскуэ, видеонаблюдение,скуд\"/>
    </mc:Choice>
  </mc:AlternateContent>
  <xr:revisionPtr revIDLastSave="0" documentId="13_ncr:1_{4AA01819-BE25-4D56-9F67-83173A162F3C}" xr6:coauthVersionLast="47" xr6:coauthVersionMax="47" xr10:uidLastSave="{00000000-0000-0000-0000-000000000000}"/>
  <bookViews>
    <workbookView xWindow="33525" yWindow="2415" windowWidth="21600" windowHeight="615" xr2:uid="{00000000-000D-0000-FFFF-FFFF00000000}"/>
  </bookViews>
  <sheets>
    <sheet name="Секция 2А" sheetId="27" r:id="rId1"/>
    <sheet name="Секция 2Б" sheetId="28" r:id="rId2"/>
    <sheet name="Секция 1А" sheetId="29" r:id="rId3"/>
    <sheet name="Секция 1Б" sheetId="30" r:id="rId4"/>
    <sheet name="Секция 3А" sheetId="31" r:id="rId5"/>
    <sheet name="Секция 3Б" sheetId="32" r:id="rId6"/>
    <sheet name="Секция 3В" sheetId="33" r:id="rId7"/>
    <sheet name="Лист5" sheetId="15" state="hidden" r:id="rId8"/>
    <sheet name="ВДЦ ал.окна" sheetId="3" state="hidden" r:id="rId9"/>
  </sheets>
  <definedNames>
    <definedName name="_xlnm._FilterDatabase" localSheetId="2" hidden="1">'Секция 1А'!$A$9:$N$38</definedName>
    <definedName name="_xlnm._FilterDatabase" localSheetId="3" hidden="1">'Секция 1Б'!$A$9:$N$58</definedName>
    <definedName name="_xlnm._FilterDatabase" localSheetId="0" hidden="1">'Секция 2А'!$A$9:$N$58</definedName>
    <definedName name="_xlnm._FilterDatabase" localSheetId="1" hidden="1">'Секция 2Б'!$A$9:$N$38</definedName>
    <definedName name="_xlnm._FilterDatabase" localSheetId="4" hidden="1">'Секция 3А'!$A$9:$N$58</definedName>
    <definedName name="_xlnm._FilterDatabase" localSheetId="5" hidden="1">'Секция 3Б'!$A$9:$N$38</definedName>
    <definedName name="_xlnm._FilterDatabase" localSheetId="6" hidden="1">'Секция 3В'!$A$9:$N$58</definedName>
    <definedName name="Z_200FE767_226A_4241_904F_FDA0FE931B36_.wvu.Cols" localSheetId="2" hidden="1">'Секция 1А'!$W:$Y</definedName>
    <definedName name="Z_200FE767_226A_4241_904F_FDA0FE931B36_.wvu.Cols" localSheetId="3" hidden="1">'Секция 1Б'!$W:$Y</definedName>
    <definedName name="Z_200FE767_226A_4241_904F_FDA0FE931B36_.wvu.Cols" localSheetId="0" hidden="1">'Секция 2А'!$W:$Y</definedName>
    <definedName name="Z_200FE767_226A_4241_904F_FDA0FE931B36_.wvu.Cols" localSheetId="1" hidden="1">'Секция 2Б'!$W:$Y</definedName>
    <definedName name="Z_200FE767_226A_4241_904F_FDA0FE931B36_.wvu.Cols" localSheetId="4" hidden="1">'Секция 3А'!$W:$Y</definedName>
    <definedName name="Z_200FE767_226A_4241_904F_FDA0FE931B36_.wvu.Cols" localSheetId="5" hidden="1">'Секция 3Б'!$W:$Y</definedName>
    <definedName name="Z_200FE767_226A_4241_904F_FDA0FE931B36_.wvu.Cols" localSheetId="6" hidden="1">'Секция 3В'!$W:$Y</definedName>
    <definedName name="Z_200FE767_226A_4241_904F_FDA0FE931B36_.wvu.FilterData" localSheetId="2" hidden="1">'Секция 1А'!$A$9:$O$25</definedName>
    <definedName name="Z_200FE767_226A_4241_904F_FDA0FE931B36_.wvu.FilterData" localSheetId="3" hidden="1">'Секция 1Б'!$A$9:$O$45</definedName>
    <definedName name="Z_200FE767_226A_4241_904F_FDA0FE931B36_.wvu.FilterData" localSheetId="0" hidden="1">'Секция 2А'!$A$9:$O$45</definedName>
    <definedName name="Z_200FE767_226A_4241_904F_FDA0FE931B36_.wvu.FilterData" localSheetId="1" hidden="1">'Секция 2Б'!$A$9:$O$25</definedName>
    <definedName name="Z_200FE767_226A_4241_904F_FDA0FE931B36_.wvu.FilterData" localSheetId="4" hidden="1">'Секция 3А'!$A$9:$O$45</definedName>
    <definedName name="Z_200FE767_226A_4241_904F_FDA0FE931B36_.wvu.FilterData" localSheetId="5" hidden="1">'Секция 3Б'!$A$9:$O$25</definedName>
    <definedName name="Z_200FE767_226A_4241_904F_FDA0FE931B36_.wvu.FilterData" localSheetId="6" hidden="1">'Секция 3В'!$A$9:$O$45</definedName>
    <definedName name="Z_200FE767_226A_4241_904F_FDA0FE931B36_.wvu.PrintArea" localSheetId="8" hidden="1">'ВДЦ ал.окна'!$A$1:$M$42</definedName>
    <definedName name="Z_200FE767_226A_4241_904F_FDA0FE931B36_.wvu.PrintArea" localSheetId="2" hidden="1">'Секция 1А'!$A$1:$AC$82</definedName>
    <definedName name="Z_200FE767_226A_4241_904F_FDA0FE931B36_.wvu.PrintArea" localSheetId="3" hidden="1">'Секция 1Б'!$A$1:$AC$102</definedName>
    <definedName name="Z_200FE767_226A_4241_904F_FDA0FE931B36_.wvu.PrintArea" localSheetId="0" hidden="1">'Секция 2А'!$A$1:$AC$102</definedName>
    <definedName name="Z_200FE767_226A_4241_904F_FDA0FE931B36_.wvu.PrintArea" localSheetId="1" hidden="1">'Секция 2Б'!$A$1:$AC$82</definedName>
    <definedName name="Z_200FE767_226A_4241_904F_FDA0FE931B36_.wvu.PrintArea" localSheetId="4" hidden="1">'Секция 3А'!$A$1:$AC$102</definedName>
    <definedName name="Z_200FE767_226A_4241_904F_FDA0FE931B36_.wvu.PrintArea" localSheetId="5" hidden="1">'Секция 3Б'!$A$1:$AC$82</definedName>
    <definedName name="Z_200FE767_226A_4241_904F_FDA0FE931B36_.wvu.PrintArea" localSheetId="6" hidden="1">'Секция 3В'!$A$1:$AC$102</definedName>
    <definedName name="Z_26DDE955_10AE_4017_BEF2_9636EE8B03C2_.wvu.Cols" localSheetId="2" hidden="1">'Секция 1А'!$W:$Y</definedName>
    <definedName name="Z_26DDE955_10AE_4017_BEF2_9636EE8B03C2_.wvu.Cols" localSheetId="3" hidden="1">'Секция 1Б'!$W:$Y</definedName>
    <definedName name="Z_26DDE955_10AE_4017_BEF2_9636EE8B03C2_.wvu.Cols" localSheetId="0" hidden="1">'Секция 2А'!$W:$Y</definedName>
    <definedName name="Z_26DDE955_10AE_4017_BEF2_9636EE8B03C2_.wvu.Cols" localSheetId="1" hidden="1">'Секция 2Б'!$W:$Y</definedName>
    <definedName name="Z_26DDE955_10AE_4017_BEF2_9636EE8B03C2_.wvu.Cols" localSheetId="4" hidden="1">'Секция 3А'!$W:$Y</definedName>
    <definedName name="Z_26DDE955_10AE_4017_BEF2_9636EE8B03C2_.wvu.Cols" localSheetId="5" hidden="1">'Секция 3Б'!$W:$Y</definedName>
    <definedName name="Z_26DDE955_10AE_4017_BEF2_9636EE8B03C2_.wvu.Cols" localSheetId="6" hidden="1">'Секция 3В'!$W:$Y</definedName>
    <definedName name="Z_26DDE955_10AE_4017_BEF2_9636EE8B03C2_.wvu.FilterData" localSheetId="2" hidden="1">'Секция 1А'!$A$9:$O$25</definedName>
    <definedName name="Z_26DDE955_10AE_4017_BEF2_9636EE8B03C2_.wvu.FilterData" localSheetId="3" hidden="1">'Секция 1Б'!$A$9:$O$45</definedName>
    <definedName name="Z_26DDE955_10AE_4017_BEF2_9636EE8B03C2_.wvu.FilterData" localSheetId="0" hidden="1">'Секция 2А'!$A$9:$O$45</definedName>
    <definedName name="Z_26DDE955_10AE_4017_BEF2_9636EE8B03C2_.wvu.FilterData" localSheetId="1" hidden="1">'Секция 2Б'!$A$9:$O$25</definedName>
    <definedName name="Z_26DDE955_10AE_4017_BEF2_9636EE8B03C2_.wvu.FilterData" localSheetId="4" hidden="1">'Секция 3А'!$A$9:$O$45</definedName>
    <definedName name="Z_26DDE955_10AE_4017_BEF2_9636EE8B03C2_.wvu.FilterData" localSheetId="5" hidden="1">'Секция 3Б'!$A$9:$O$25</definedName>
    <definedName name="Z_26DDE955_10AE_4017_BEF2_9636EE8B03C2_.wvu.FilterData" localSheetId="6" hidden="1">'Секция 3В'!$A$9:$O$45</definedName>
    <definedName name="Z_26DDE955_10AE_4017_BEF2_9636EE8B03C2_.wvu.PrintArea" localSheetId="8" hidden="1">'ВДЦ ал.окна'!$A$1:$M$42</definedName>
    <definedName name="Z_26DDE955_10AE_4017_BEF2_9636EE8B03C2_.wvu.PrintArea" localSheetId="2" hidden="1">'Секция 1А'!$A$1:$AC$82</definedName>
    <definedName name="Z_26DDE955_10AE_4017_BEF2_9636EE8B03C2_.wvu.PrintArea" localSheetId="3" hidden="1">'Секция 1Б'!$A$1:$AC$102</definedName>
    <definedName name="Z_26DDE955_10AE_4017_BEF2_9636EE8B03C2_.wvu.PrintArea" localSheetId="0" hidden="1">'Секция 2А'!$A$1:$AC$102</definedName>
    <definedName name="Z_26DDE955_10AE_4017_BEF2_9636EE8B03C2_.wvu.PrintArea" localSheetId="1" hidden="1">'Секция 2Б'!$A$1:$AC$82</definedName>
    <definedName name="Z_26DDE955_10AE_4017_BEF2_9636EE8B03C2_.wvu.PrintArea" localSheetId="4" hidden="1">'Секция 3А'!$A$1:$AC$102</definedName>
    <definedName name="Z_26DDE955_10AE_4017_BEF2_9636EE8B03C2_.wvu.PrintArea" localSheetId="5" hidden="1">'Секция 3Б'!$A$1:$AC$82</definedName>
    <definedName name="Z_26DDE955_10AE_4017_BEF2_9636EE8B03C2_.wvu.PrintArea" localSheetId="6" hidden="1">'Секция 3В'!$A$1:$AC$102</definedName>
    <definedName name="Z_6504194F_9A24_4D91_A908_D5C52AD552E6_.wvu.Cols" localSheetId="2" hidden="1">'Секция 1А'!$W:$Y</definedName>
    <definedName name="Z_6504194F_9A24_4D91_A908_D5C52AD552E6_.wvu.Cols" localSheetId="3" hidden="1">'Секция 1Б'!$W:$Y</definedName>
    <definedName name="Z_6504194F_9A24_4D91_A908_D5C52AD552E6_.wvu.Cols" localSheetId="0" hidden="1">'Секция 2А'!$W:$Y</definedName>
    <definedName name="Z_6504194F_9A24_4D91_A908_D5C52AD552E6_.wvu.Cols" localSheetId="1" hidden="1">'Секция 2Б'!$W:$Y</definedName>
    <definedName name="Z_6504194F_9A24_4D91_A908_D5C52AD552E6_.wvu.Cols" localSheetId="4" hidden="1">'Секция 3А'!$W:$Y</definedName>
    <definedName name="Z_6504194F_9A24_4D91_A908_D5C52AD552E6_.wvu.Cols" localSheetId="5" hidden="1">'Секция 3Б'!$W:$Y</definedName>
    <definedName name="Z_6504194F_9A24_4D91_A908_D5C52AD552E6_.wvu.Cols" localSheetId="6" hidden="1">'Секция 3В'!$W:$Y</definedName>
    <definedName name="Z_6504194F_9A24_4D91_A908_D5C52AD552E6_.wvu.FilterData" localSheetId="2" hidden="1">'Секция 1А'!$D$1:$D$29</definedName>
    <definedName name="Z_6504194F_9A24_4D91_A908_D5C52AD552E6_.wvu.FilterData" localSheetId="3" hidden="1">'Секция 1Б'!$D$1:$D$49</definedName>
    <definedName name="Z_6504194F_9A24_4D91_A908_D5C52AD552E6_.wvu.FilterData" localSheetId="0" hidden="1">'Секция 2А'!$D$1:$D$49</definedName>
    <definedName name="Z_6504194F_9A24_4D91_A908_D5C52AD552E6_.wvu.FilterData" localSheetId="1" hidden="1">'Секция 2Б'!$D$1:$D$29</definedName>
    <definedName name="Z_6504194F_9A24_4D91_A908_D5C52AD552E6_.wvu.FilterData" localSheetId="4" hidden="1">'Секция 3А'!$D$1:$D$49</definedName>
    <definedName name="Z_6504194F_9A24_4D91_A908_D5C52AD552E6_.wvu.FilterData" localSheetId="5" hidden="1">'Секция 3Б'!$D$1:$D$29</definedName>
    <definedName name="Z_6504194F_9A24_4D91_A908_D5C52AD552E6_.wvu.FilterData" localSheetId="6" hidden="1">'Секция 3В'!$D$1:$D$49</definedName>
    <definedName name="Z_6504194F_9A24_4D91_A908_D5C52AD552E6_.wvu.PrintArea" localSheetId="8" hidden="1">'ВДЦ ал.окна'!$A$1:$M$42</definedName>
    <definedName name="Z_6504194F_9A24_4D91_A908_D5C52AD552E6_.wvu.PrintArea" localSheetId="2" hidden="1">'Секция 1А'!$A$1:$AC$82</definedName>
    <definedName name="Z_6504194F_9A24_4D91_A908_D5C52AD552E6_.wvu.PrintArea" localSheetId="3" hidden="1">'Секция 1Б'!$A$1:$AC$102</definedName>
    <definedName name="Z_6504194F_9A24_4D91_A908_D5C52AD552E6_.wvu.PrintArea" localSheetId="0" hidden="1">'Секция 2А'!$A$1:$AC$102</definedName>
    <definedName name="Z_6504194F_9A24_4D91_A908_D5C52AD552E6_.wvu.PrintArea" localSheetId="1" hidden="1">'Секция 2Б'!$A$1:$AC$82</definedName>
    <definedName name="Z_6504194F_9A24_4D91_A908_D5C52AD552E6_.wvu.PrintArea" localSheetId="4" hidden="1">'Секция 3А'!$A$1:$AC$102</definedName>
    <definedName name="Z_6504194F_9A24_4D91_A908_D5C52AD552E6_.wvu.PrintArea" localSheetId="5" hidden="1">'Секция 3Б'!$A$1:$AC$82</definedName>
    <definedName name="Z_6504194F_9A24_4D91_A908_D5C52AD552E6_.wvu.PrintArea" localSheetId="6" hidden="1">'Секция 3В'!$A$1:$AC$102</definedName>
    <definedName name="Z_FF4F19E7_4806_4777_BD61_949420C2DC9E_.wvu.FilterData" localSheetId="2" hidden="1">'Секция 1А'!$A$9:$O$25</definedName>
    <definedName name="Z_FF4F19E7_4806_4777_BD61_949420C2DC9E_.wvu.FilterData" localSheetId="3" hidden="1">'Секция 1Б'!$A$9:$O$45</definedName>
    <definedName name="Z_FF4F19E7_4806_4777_BD61_949420C2DC9E_.wvu.FilterData" localSheetId="0" hidden="1">'Секция 2А'!$A$9:$O$45</definedName>
    <definedName name="Z_FF4F19E7_4806_4777_BD61_949420C2DC9E_.wvu.FilterData" localSheetId="1" hidden="1">'Секция 2Б'!$A$9:$O$25</definedName>
    <definedName name="Z_FF4F19E7_4806_4777_BD61_949420C2DC9E_.wvu.FilterData" localSheetId="4" hidden="1">'Секция 3А'!$A$9:$O$45</definedName>
    <definedName name="Z_FF4F19E7_4806_4777_BD61_949420C2DC9E_.wvu.FilterData" localSheetId="5" hidden="1">'Секция 3Б'!$A$9:$O$25</definedName>
    <definedName name="Z_FF4F19E7_4806_4777_BD61_949420C2DC9E_.wvu.FilterData" localSheetId="6" hidden="1">'Секция 3В'!$A$9:$O$45</definedName>
    <definedName name="Z_FF4F19E7_4806_4777_BD61_949420C2DC9E_.wvu.PrintArea" localSheetId="8" hidden="1">'ВДЦ ал.окна'!$A$1:$M$42</definedName>
    <definedName name="Z_FF4F19E7_4806_4777_BD61_949420C2DC9E_.wvu.PrintArea" localSheetId="2" hidden="1">'Секция 1А'!$A$1:$AC$82</definedName>
    <definedName name="Z_FF4F19E7_4806_4777_BD61_949420C2DC9E_.wvu.PrintArea" localSheetId="3" hidden="1">'Секция 1Б'!$A$1:$AC$102</definedName>
    <definedName name="Z_FF4F19E7_4806_4777_BD61_949420C2DC9E_.wvu.PrintArea" localSheetId="0" hidden="1">'Секция 2А'!$A$1:$AC$102</definedName>
    <definedName name="Z_FF4F19E7_4806_4777_BD61_949420C2DC9E_.wvu.PrintArea" localSheetId="1" hidden="1">'Секция 2Б'!$A$1:$AC$82</definedName>
    <definedName name="Z_FF4F19E7_4806_4777_BD61_949420C2DC9E_.wvu.PrintArea" localSheetId="4" hidden="1">'Секция 3А'!$A$1:$AC$102</definedName>
    <definedName name="Z_FF4F19E7_4806_4777_BD61_949420C2DC9E_.wvu.PrintArea" localSheetId="5" hidden="1">'Секция 3Б'!$A$1:$AC$82</definedName>
    <definedName name="Z_FF4F19E7_4806_4777_BD61_949420C2DC9E_.wvu.PrintArea" localSheetId="6" hidden="1">'Секция 3В'!$A$1:$AC$102</definedName>
    <definedName name="_xlnm.Print_Area" localSheetId="8">'ВДЦ ал.окна'!$A$1:$M$42</definedName>
    <definedName name="_xlnm.Print_Area" localSheetId="2">'Секция 1А'!$A$1:$P$38</definedName>
    <definedName name="_xlnm.Print_Area" localSheetId="3">'Секция 1Б'!$A$1:$P$58</definedName>
    <definedName name="_xlnm.Print_Area" localSheetId="0">'Секция 2А'!$A$1:$P$58</definedName>
    <definedName name="_xlnm.Print_Area" localSheetId="1">'Секция 2Б'!$A$1:$P$38</definedName>
    <definedName name="_xlnm.Print_Area" localSheetId="4">'Секция 3А'!$A$1:$P$58</definedName>
    <definedName name="_xlnm.Print_Area" localSheetId="5">'Секция 3Б'!$A$1:$P$38</definedName>
    <definedName name="_xlnm.Print_Area" localSheetId="6">'Секция 3В'!$A$1:$P$58</definedName>
  </definedNames>
  <calcPr calcId="191029"/>
  <customWorkbookViews>
    <customWorkbookView name="Козловская Юлия - Личное представление" guid="{6504194F-9A24-4D91-A908-D5C52AD552E6}" mergeInterval="0" personalView="1" xWindow="2050" yWindow="130" windowWidth="1440" windowHeight="759" activeSheetId="1"/>
    <customWorkbookView name="Анастасия Ермолаева - Личное представление" guid="{200FE767-226A-4241-904F-FDA0FE931B36}" mergeInterval="0" personalView="1" maximized="1" xWindow="-8" yWindow="-8" windowWidth="1936" windowHeight="1056" activeSheetId="1"/>
    <customWorkbookView name="Максим Ермаков - Личное представление" guid="{FF4F19E7-4806-4777-BD61-949420C2DC9E}" mergeInterval="0" personalView="1" maximized="1" xWindow="1" yWindow="1" windowWidth="1920" windowHeight="850" activeSheetId="1"/>
    <customWorkbookView name="Никитина М.А. - Личное представление" guid="{26DDE955-10AE-4017-BEF2-9636EE8B03C2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K15" i="27" l="1"/>
  <c r="K17" i="28"/>
  <c r="K17" i="29"/>
  <c r="K15" i="30"/>
  <c r="K15" i="31"/>
  <c r="K17" i="32"/>
  <c r="K15" i="33"/>
  <c r="L16" i="32"/>
  <c r="K14" i="27"/>
  <c r="H17" i="32"/>
  <c r="H16" i="31"/>
  <c r="H15" i="31"/>
  <c r="M44" i="27" l="1"/>
  <c r="M44" i="33"/>
  <c r="N44" i="33" s="1"/>
  <c r="K44" i="33"/>
  <c r="H39" i="33"/>
  <c r="M39" i="33" s="1"/>
  <c r="N39" i="33" s="1"/>
  <c r="H40" i="33"/>
  <c r="H38" i="33"/>
  <c r="H37" i="33"/>
  <c r="K40" i="33"/>
  <c r="L40" i="33"/>
  <c r="N40" i="33" s="1"/>
  <c r="K39" i="33"/>
  <c r="M24" i="32"/>
  <c r="N24" i="32" s="1"/>
  <c r="K24" i="32"/>
  <c r="H20" i="32"/>
  <c r="H18" i="32"/>
  <c r="K20" i="32"/>
  <c r="L20" i="32"/>
  <c r="N20" i="32" s="1"/>
  <c r="K19" i="32"/>
  <c r="M19" i="32"/>
  <c r="N19" i="32" s="1"/>
  <c r="M44" i="31"/>
  <c r="N44" i="31" s="1"/>
  <c r="K44" i="31"/>
  <c r="H40" i="31"/>
  <c r="H38" i="31"/>
  <c r="H37" i="31"/>
  <c r="K40" i="31"/>
  <c r="L40" i="31"/>
  <c r="N40" i="31" s="1"/>
  <c r="K39" i="31"/>
  <c r="M39" i="31"/>
  <c r="N39" i="31" s="1"/>
  <c r="H40" i="30"/>
  <c r="H38" i="30"/>
  <c r="H37" i="30"/>
  <c r="M44" i="30"/>
  <c r="N44" i="30" s="1"/>
  <c r="K44" i="30"/>
  <c r="K40" i="30"/>
  <c r="L40" i="30"/>
  <c r="N40" i="30" s="1"/>
  <c r="K39" i="30"/>
  <c r="M39" i="30"/>
  <c r="N39" i="30" s="1"/>
  <c r="H20" i="29"/>
  <c r="L20" i="29" s="1"/>
  <c r="N20" i="29" s="1"/>
  <c r="H17" i="29"/>
  <c r="H18" i="29"/>
  <c r="M24" i="29"/>
  <c r="N24" i="29" s="1"/>
  <c r="K24" i="29"/>
  <c r="K20" i="29"/>
  <c r="K19" i="29"/>
  <c r="M19" i="29"/>
  <c r="N19" i="29" s="1"/>
  <c r="H23" i="28"/>
  <c r="M24" i="28"/>
  <c r="N24" i="28" s="1"/>
  <c r="K24" i="28"/>
  <c r="H20" i="28"/>
  <c r="H17" i="28"/>
  <c r="H18" i="28"/>
  <c r="K20" i="28"/>
  <c r="L20" i="28"/>
  <c r="N20" i="28" s="1"/>
  <c r="K19" i="28"/>
  <c r="M19" i="28"/>
  <c r="N19" i="28" s="1"/>
  <c r="N44" i="27"/>
  <c r="K44" i="27"/>
  <c r="M39" i="27" l="1"/>
  <c r="N39" i="27" s="1"/>
  <c r="K39" i="27"/>
  <c r="H38" i="27"/>
  <c r="H40" i="27"/>
  <c r="L40" i="27" s="1"/>
  <c r="K40" i="27"/>
  <c r="H37" i="27"/>
  <c r="M37" i="27" s="1"/>
  <c r="N37" i="27" s="1"/>
  <c r="K37" i="27"/>
  <c r="N40" i="27" l="1"/>
  <c r="M37" i="33"/>
  <c r="N37" i="33" s="1"/>
  <c r="H43" i="33"/>
  <c r="H42" i="33"/>
  <c r="L42" i="33" s="1"/>
  <c r="N42" i="33" s="1"/>
  <c r="H41" i="33"/>
  <c r="L41" i="33" s="1"/>
  <c r="H34" i="33"/>
  <c r="H33" i="33"/>
  <c r="H32" i="33"/>
  <c r="H31" i="33"/>
  <c r="H30" i="33"/>
  <c r="H29" i="33"/>
  <c r="H28" i="33"/>
  <c r="H27" i="33"/>
  <c r="H26" i="33"/>
  <c r="H25" i="33"/>
  <c r="H24" i="33"/>
  <c r="H23" i="33"/>
  <c r="H22" i="33"/>
  <c r="H21" i="33"/>
  <c r="H20" i="33"/>
  <c r="H19" i="33"/>
  <c r="H18" i="33"/>
  <c r="H17" i="33"/>
  <c r="H16" i="33"/>
  <c r="H15" i="33"/>
  <c r="L15" i="33" s="1"/>
  <c r="K43" i="33"/>
  <c r="L43" i="33"/>
  <c r="N43" i="33" s="1"/>
  <c r="K42" i="33"/>
  <c r="K41" i="33"/>
  <c r="K38" i="33"/>
  <c r="L38" i="33"/>
  <c r="K37" i="33"/>
  <c r="L36" i="33"/>
  <c r="N36" i="33" s="1"/>
  <c r="K36" i="33"/>
  <c r="L35" i="33"/>
  <c r="N35" i="33" s="1"/>
  <c r="K35" i="33"/>
  <c r="K34" i="33"/>
  <c r="M34" i="33"/>
  <c r="N34" i="33" s="1"/>
  <c r="M14" i="33"/>
  <c r="M45" i="33" s="1"/>
  <c r="K14" i="33"/>
  <c r="K21" i="32"/>
  <c r="K22" i="32"/>
  <c r="K23" i="32"/>
  <c r="H23" i="32"/>
  <c r="L23" i="32" s="1"/>
  <c r="N23" i="32" s="1"/>
  <c r="H22" i="32"/>
  <c r="L22" i="32" s="1"/>
  <c r="N22" i="32" s="1"/>
  <c r="H21" i="32"/>
  <c r="L21" i="32" s="1"/>
  <c r="K18" i="32"/>
  <c r="L18" i="32"/>
  <c r="N18" i="32" s="1"/>
  <c r="M17" i="32"/>
  <c r="N17" i="32" s="1"/>
  <c r="N16" i="32"/>
  <c r="K16" i="32"/>
  <c r="L15" i="32"/>
  <c r="K15" i="32"/>
  <c r="K14" i="32"/>
  <c r="H14" i="32"/>
  <c r="M14" i="32" s="1"/>
  <c r="M25" i="32" s="1"/>
  <c r="H41" i="31"/>
  <c r="L41" i="31" s="1"/>
  <c r="N41" i="31" s="1"/>
  <c r="H43" i="31"/>
  <c r="L43" i="31" s="1"/>
  <c r="N43" i="31" s="1"/>
  <c r="H42" i="31"/>
  <c r="L42" i="31" s="1"/>
  <c r="N42" i="31" s="1"/>
  <c r="L38" i="31"/>
  <c r="K43" i="31"/>
  <c r="K42" i="31"/>
  <c r="K41" i="31"/>
  <c r="K38" i="31"/>
  <c r="K37" i="31"/>
  <c r="M37" i="31"/>
  <c r="N37" i="31" s="1"/>
  <c r="L36" i="31"/>
  <c r="N36" i="31" s="1"/>
  <c r="K36" i="31"/>
  <c r="L35" i="31"/>
  <c r="K35" i="31"/>
  <c r="K34" i="31"/>
  <c r="H34" i="31"/>
  <c r="M34" i="31" s="1"/>
  <c r="N34" i="31" s="1"/>
  <c r="H33" i="31"/>
  <c r="H32" i="31"/>
  <c r="H31" i="31"/>
  <c r="H30" i="31"/>
  <c r="H29" i="31"/>
  <c r="H28" i="31"/>
  <c r="H27" i="31"/>
  <c r="H26" i="31"/>
  <c r="H25" i="31"/>
  <c r="H24" i="31"/>
  <c r="H23" i="31"/>
  <c r="H22" i="31"/>
  <c r="H21" i="31"/>
  <c r="H20" i="31"/>
  <c r="H19" i="31"/>
  <c r="H18" i="31"/>
  <c r="H17" i="31"/>
  <c r="L15" i="31"/>
  <c r="L45" i="31" s="1"/>
  <c r="M14" i="31"/>
  <c r="K14" i="31"/>
  <c r="H43" i="30"/>
  <c r="H42" i="30"/>
  <c r="L42" i="30" s="1"/>
  <c r="N42" i="30" s="1"/>
  <c r="H41" i="30"/>
  <c r="L41" i="30" s="1"/>
  <c r="N41" i="30" s="1"/>
  <c r="L38" i="30"/>
  <c r="L43" i="30"/>
  <c r="N43" i="30" s="1"/>
  <c r="H34" i="30"/>
  <c r="M34" i="30" s="1"/>
  <c r="N34" i="30" s="1"/>
  <c r="H24" i="30"/>
  <c r="H23" i="30"/>
  <c r="H22" i="30"/>
  <c r="H21" i="30"/>
  <c r="H19" i="30"/>
  <c r="H18" i="30"/>
  <c r="H17" i="30"/>
  <c r="H16" i="30"/>
  <c r="H15" i="30"/>
  <c r="L15" i="30" s="1"/>
  <c r="L45" i="30" s="1"/>
  <c r="K43" i="30"/>
  <c r="K42" i="30"/>
  <c r="K41" i="30"/>
  <c r="K38" i="30"/>
  <c r="K37" i="30"/>
  <c r="M37" i="30"/>
  <c r="N37" i="30" s="1"/>
  <c r="L36" i="30"/>
  <c r="N36" i="30" s="1"/>
  <c r="K36" i="30"/>
  <c r="L35" i="30"/>
  <c r="N35" i="30" s="1"/>
  <c r="K35" i="30"/>
  <c r="K34" i="30"/>
  <c r="H33" i="30"/>
  <c r="H32" i="30"/>
  <c r="H31" i="30"/>
  <c r="H30" i="30"/>
  <c r="H29" i="30"/>
  <c r="H28" i="30"/>
  <c r="H27" i="30"/>
  <c r="H26" i="30"/>
  <c r="H25" i="30"/>
  <c r="H20" i="30"/>
  <c r="M14" i="30"/>
  <c r="K14" i="30"/>
  <c r="H23" i="29"/>
  <c r="H21" i="29"/>
  <c r="L18" i="29"/>
  <c r="N18" i="29" s="1"/>
  <c r="M17" i="29"/>
  <c r="N17" i="29" s="1"/>
  <c r="L23" i="29"/>
  <c r="N23" i="29" s="1"/>
  <c r="L21" i="29"/>
  <c r="N21" i="29" s="1"/>
  <c r="K23" i="29"/>
  <c r="K22" i="29"/>
  <c r="H22" i="29"/>
  <c r="L22" i="29" s="1"/>
  <c r="N22" i="29" s="1"/>
  <c r="K21" i="29"/>
  <c r="K18" i="29"/>
  <c r="L16" i="29"/>
  <c r="N16" i="29" s="1"/>
  <c r="K16" i="29"/>
  <c r="L15" i="29"/>
  <c r="K15" i="29"/>
  <c r="K14" i="29"/>
  <c r="H14" i="29"/>
  <c r="M14" i="29" s="1"/>
  <c r="M25" i="29" s="1"/>
  <c r="H22" i="28"/>
  <c r="H21" i="28"/>
  <c r="L45" i="33" l="1"/>
  <c r="N15" i="32"/>
  <c r="L25" i="32"/>
  <c r="M45" i="31"/>
  <c r="M45" i="30"/>
  <c r="L25" i="29"/>
  <c r="N38" i="33"/>
  <c r="N41" i="33"/>
  <c r="N21" i="32"/>
  <c r="N38" i="31"/>
  <c r="N35" i="31"/>
  <c r="N38" i="30"/>
  <c r="N15" i="29"/>
  <c r="N15" i="33"/>
  <c r="N14" i="33"/>
  <c r="N14" i="32"/>
  <c r="N15" i="31"/>
  <c r="N14" i="31"/>
  <c r="N15" i="30"/>
  <c r="N14" i="30"/>
  <c r="N14" i="29"/>
  <c r="N25" i="29" s="1"/>
  <c r="H43" i="27"/>
  <c r="L43" i="27" s="1"/>
  <c r="N43" i="27" s="1"/>
  <c r="H33" i="27"/>
  <c r="H32" i="27"/>
  <c r="H31" i="27"/>
  <c r="H30" i="27"/>
  <c r="H29" i="27"/>
  <c r="H28" i="27"/>
  <c r="H27" i="27"/>
  <c r="H26" i="27"/>
  <c r="H25" i="27"/>
  <c r="H24" i="27"/>
  <c r="H23" i="27"/>
  <c r="H22" i="27"/>
  <c r="H21" i="27"/>
  <c r="H20" i="27"/>
  <c r="H19" i="27"/>
  <c r="H18" i="27"/>
  <c r="H17" i="27"/>
  <c r="H16" i="27"/>
  <c r="H15" i="27"/>
  <c r="K23" i="28"/>
  <c r="L23" i="28"/>
  <c r="K22" i="28"/>
  <c r="L22" i="28"/>
  <c r="N22" i="28" s="1"/>
  <c r="K21" i="28"/>
  <c r="L21" i="28"/>
  <c r="N21" i="28" s="1"/>
  <c r="K18" i="28"/>
  <c r="L18" i="28"/>
  <c r="M17" i="28"/>
  <c r="N17" i="28" s="1"/>
  <c r="L16" i="28"/>
  <c r="N16" i="28" s="1"/>
  <c r="K16" i="28"/>
  <c r="L15" i="28"/>
  <c r="K15" i="28"/>
  <c r="K14" i="28"/>
  <c r="H14" i="28"/>
  <c r="M14" i="28" s="1"/>
  <c r="M25" i="28" s="1"/>
  <c r="H42" i="27"/>
  <c r="L42" i="27" s="1"/>
  <c r="N42" i="27" s="1"/>
  <c r="H41" i="27"/>
  <c r="L41" i="27" s="1"/>
  <c r="K43" i="27"/>
  <c r="K41" i="27"/>
  <c r="K42" i="27"/>
  <c r="H34" i="27"/>
  <c r="M34" i="27" s="1"/>
  <c r="N34" i="27" s="1"/>
  <c r="K34" i="27"/>
  <c r="N25" i="32" l="1"/>
  <c r="N45" i="31"/>
  <c r="N46" i="31" s="1"/>
  <c r="N45" i="30"/>
  <c r="N46" i="30" s="1"/>
  <c r="L25" i="28"/>
  <c r="N45" i="33"/>
  <c r="N46" i="33" s="1"/>
  <c r="N15" i="28"/>
  <c r="N14" i="28"/>
  <c r="N41" i="27"/>
  <c r="N26" i="32"/>
  <c r="N26" i="29"/>
  <c r="N23" i="28"/>
  <c r="N18" i="28"/>
  <c r="L38" i="27"/>
  <c r="N38" i="27" s="1"/>
  <c r="K38" i="27"/>
  <c r="K36" i="27"/>
  <c r="L36" i="27"/>
  <c r="N36" i="27" s="1"/>
  <c r="K35" i="27"/>
  <c r="L35" i="27"/>
  <c r="N35" i="27" s="1"/>
  <c r="M14" i="27"/>
  <c r="M45" i="27" s="1"/>
  <c r="N25" i="28" l="1"/>
  <c r="N26" i="28" s="1"/>
  <c r="N14" i="27"/>
  <c r="L15" i="27"/>
  <c r="L45" i="27" s="1"/>
  <c r="N15" i="27" l="1"/>
  <c r="N45" i="27" s="1"/>
  <c r="N46" i="27" l="1"/>
  <c r="G16" i="3"/>
  <c r="C28" i="3" l="1"/>
  <c r="C27" i="3"/>
  <c r="C26" i="3"/>
  <c r="C25" i="3"/>
  <c r="C24" i="3"/>
  <c r="C23" i="3"/>
  <c r="C22" i="3"/>
  <c r="C21" i="3"/>
  <c r="C20" i="3"/>
  <c r="C19" i="3"/>
  <c r="C18" i="3"/>
  <c r="C17" i="3"/>
  <c r="L28" i="3"/>
  <c r="K28" i="3"/>
  <c r="J28" i="3"/>
  <c r="L27" i="3"/>
  <c r="K27" i="3"/>
  <c r="J27" i="3"/>
  <c r="L26" i="3"/>
  <c r="K26" i="3"/>
  <c r="J26" i="3"/>
  <c r="L25" i="3"/>
  <c r="K25" i="3"/>
  <c r="J25" i="3"/>
  <c r="L24" i="3"/>
  <c r="K24" i="3"/>
  <c r="J24" i="3"/>
  <c r="L23" i="3"/>
  <c r="K23" i="3"/>
  <c r="J23" i="3"/>
  <c r="L22" i="3"/>
  <c r="K22" i="3"/>
  <c r="J22" i="3"/>
  <c r="L21" i="3"/>
  <c r="K21" i="3"/>
  <c r="J21" i="3"/>
  <c r="L20" i="3"/>
  <c r="K20" i="3"/>
  <c r="J20" i="3"/>
  <c r="L19" i="3"/>
  <c r="K19" i="3"/>
  <c r="J19" i="3"/>
  <c r="L18" i="3"/>
  <c r="K18" i="3"/>
  <c r="J18" i="3"/>
  <c r="L17" i="3"/>
  <c r="K17" i="3"/>
  <c r="J17" i="3"/>
  <c r="M17" i="3" l="1"/>
  <c r="M23" i="3"/>
  <c r="M24" i="3"/>
  <c r="M25" i="3"/>
  <c r="M27" i="3"/>
  <c r="M28" i="3"/>
  <c r="L16" i="3"/>
  <c r="M21" i="3"/>
  <c r="M22" i="3"/>
  <c r="M26" i="3"/>
  <c r="M19" i="3"/>
  <c r="M20" i="3"/>
  <c r="K16" i="3"/>
  <c r="M18" i="3"/>
  <c r="K15" i="3" l="1"/>
  <c r="K29" i="3"/>
  <c r="L15" i="3"/>
  <c r="L29" i="3"/>
  <c r="M16" i="3"/>
  <c r="M15" i="3" l="1"/>
  <c r="M29" i="3"/>
  <c r="M30" i="3" s="1"/>
</calcChain>
</file>

<file path=xl/sharedStrings.xml><?xml version="1.0" encoding="utf-8"?>
<sst xmlns="http://schemas.openxmlformats.org/spreadsheetml/2006/main" count="1066" uniqueCount="166">
  <si>
    <t>540118</t>
  </si>
  <si>
    <t>Код</t>
  </si>
  <si>
    <t>Примечание</t>
  </si>
  <si>
    <t>Материалы/ оборудование</t>
  </si>
  <si>
    <t>м.п.</t>
  </si>
  <si>
    <t>СОГЛАСОВАНО:</t>
  </si>
  <si>
    <t>договорная цена</t>
  </si>
  <si>
    <t>2</t>
  </si>
  <si>
    <t>ООО СЗ «Крылья»</t>
  </si>
  <si>
    <t>шт.</t>
  </si>
  <si>
    <t>Кол-во</t>
  </si>
  <si>
    <t>Стоимость, руб. в т.ч. НДС</t>
  </si>
  <si>
    <t>1</t>
  </si>
  <si>
    <t>1.1</t>
  </si>
  <si>
    <t>1.2</t>
  </si>
  <si>
    <t>1.3</t>
  </si>
  <si>
    <t>1.4</t>
  </si>
  <si>
    <t>Наименование  затрат</t>
  </si>
  <si>
    <t>номер п/п</t>
  </si>
  <si>
    <t>Ед. изм.</t>
  </si>
  <si>
    <t>Коэф. Расхода</t>
  </si>
  <si>
    <t>Цена, руб. в т.ч.  НДС</t>
  </si>
  <si>
    <t>Цена, руб.в т.ч  НДС</t>
  </si>
  <si>
    <t>Общая стоимость,
руб. в т.ч. НДС</t>
  </si>
  <si>
    <t>СМР, ПНР</t>
  </si>
  <si>
    <t>*</t>
  </si>
  <si>
    <t>* в случае применения УСН не указывается</t>
  </si>
  <si>
    <t>Общая стоимость работ</t>
  </si>
  <si>
    <t xml:space="preserve"> в т.ч. НДС 20% </t>
  </si>
  <si>
    <r>
      <rPr>
        <b/>
        <sz val="12"/>
        <color rgb="FF000000"/>
        <rFont val="Calibri"/>
        <family val="2"/>
        <charset val="204"/>
        <scheme val="minor"/>
      </rPr>
      <t xml:space="preserve"> на объекте:</t>
    </r>
    <r>
      <rPr>
        <sz val="12"/>
        <color indexed="64"/>
        <rFont val="Calibri"/>
        <family val="2"/>
        <charset val="204"/>
        <scheme val="minor"/>
      </rPr>
      <t xml:space="preserve"> </t>
    </r>
    <r>
      <rPr>
        <u/>
        <sz val="12"/>
        <color rgb="FF000000"/>
        <rFont val="Calibri"/>
        <family val="2"/>
        <charset val="204"/>
        <scheme val="minor"/>
      </rPr>
      <t>"Многоквартирный жилой дом с подземной автостоянкой, расположенный в квартале улиц Т. Кармацкого - Е. Войнова в г. Тюмени. 2 этап"</t>
    </r>
    <r>
      <rPr>
        <sz val="12"/>
        <color indexed="64"/>
        <rFont val="Calibri"/>
        <family val="2"/>
        <charset val="204"/>
        <scheme val="minor"/>
      </rPr>
      <t xml:space="preserve"> </t>
    </r>
  </si>
  <si>
    <t>Раздел 1. Изготовление и монтаж светопрозрачных конструкций</t>
  </si>
  <si>
    <t>1.5</t>
  </si>
  <si>
    <t>1.6</t>
  </si>
  <si>
    <t>1.7</t>
  </si>
  <si>
    <t>1.8</t>
  </si>
  <si>
    <t>1.9</t>
  </si>
  <si>
    <t>1.10</t>
  </si>
  <si>
    <t>1.11</t>
  </si>
  <si>
    <t>1.12</t>
  </si>
  <si>
    <t>Изготовление и монтаж окон из алюминиевого профиля</t>
  </si>
  <si>
    <r>
      <t xml:space="preserve">на выполнение комплекса работ по </t>
    </r>
    <r>
      <rPr>
        <u/>
        <sz val="12"/>
        <color rgb="FF000000"/>
        <rFont val="Calibri"/>
        <family val="2"/>
        <charset val="204"/>
        <scheme val="minor"/>
      </rPr>
      <t>изготовлению  и монтажу оконных проемов ГП-2.2 с пристроенными нежилыми помещениями</t>
    </r>
  </si>
  <si>
    <t>Наименование организации ИНН 7203292023</t>
  </si>
  <si>
    <t>Управляющий ___________________________ ИП Жалнин Д.В.</t>
  </si>
  <si>
    <t>Приложение №1</t>
  </si>
  <si>
    <t>к договору подряда № _________ от ________г.</t>
  </si>
  <si>
    <t>Заказчик:</t>
  </si>
  <si>
    <t>Подрядчик:</t>
  </si>
  <si>
    <t>Технический заказчик:</t>
  </si>
  <si>
    <t>ООО «Создание»</t>
  </si>
  <si>
    <t>ООО «Технический заказчик «ПАРИТЕТ»</t>
  </si>
  <si>
    <t xml:space="preserve">в лице ООО «Любимый город», действующего на основании Агентского Договора № А54/23-А от 28.07.2023 г, доверенности №23/23-ДК от 28.07.2023 года
</t>
  </si>
  <si>
    <t>Генеральный директор ООО "Любимый город"</t>
  </si>
  <si>
    <t>Директор</t>
  </si>
  <si>
    <t>Представитель по доверенности №2/24-ПД от 09.01.2024г.</t>
  </si>
  <si>
    <t>С.А. Бусыгин</t>
  </si>
  <si>
    <t>Д.С. Вишневская</t>
  </si>
  <si>
    <t>И.Г. Солдаткин</t>
  </si>
  <si>
    <t>"______" ____________________ 2024г.</t>
  </si>
  <si>
    <t>Ведомость договорной цены №1</t>
  </si>
  <si>
    <t>шт</t>
  </si>
  <si>
    <t>3</t>
  </si>
  <si>
    <t>4</t>
  </si>
  <si>
    <t>5</t>
  </si>
  <si>
    <t>СМР</t>
  </si>
  <si>
    <t>Цена, руб. НДС</t>
  </si>
  <si>
    <t>Цена, руб.  НДС</t>
  </si>
  <si>
    <t>Стоимость, руб. НДС</t>
  </si>
  <si>
    <t>Общая стоимость,
руб. НДС</t>
  </si>
  <si>
    <t>Наименование организации ИНН</t>
  </si>
  <si>
    <t xml:space="preserve">Обозначение на плане </t>
  </si>
  <si>
    <t>в т.ч. НДС 22%</t>
  </si>
  <si>
    <t>Квалификационная и контактная информация</t>
  </si>
  <si>
    <t>Наличие авансирования</t>
  </si>
  <si>
    <t>Готовность приступить к работе по уведомлению</t>
  </si>
  <si>
    <t>Срок исполнения предмета тендера</t>
  </si>
  <si>
    <t>Информация о посещении объекта (были/не были), вопросы по результатам посещения</t>
  </si>
  <si>
    <t>Готовность подписать договор в редакции Заказчика</t>
  </si>
  <si>
    <t>Наличие СРО</t>
  </si>
  <si>
    <t>Опыт работы</t>
  </si>
  <si>
    <t>Дата регистрации компании</t>
  </si>
  <si>
    <t>e-mail</t>
  </si>
  <si>
    <t>Генеральный директор : Ф.И.О. полностью, тел., e-mail</t>
  </si>
  <si>
    <t>Контактное лицо: Ф.И.О. полностью, тел., e-mail</t>
  </si>
  <si>
    <t>6</t>
  </si>
  <si>
    <t xml:space="preserve">Коммерческое предложение </t>
  </si>
  <si>
    <t>1.1.1</t>
  </si>
  <si>
    <t>1.1.2</t>
  </si>
  <si>
    <t>1.2.1</t>
  </si>
  <si>
    <t>на объекте: «Многоквартирные жилые дома с объектами инфраструктуры, расположенные по адресу: г.Тюмень, ул. Московский тракт, Квартал №1» Секция 2А</t>
  </si>
  <si>
    <t>на объекте: «Многоквартирные жилые дома с объектами инфраструктуры, расположенные по адресу: г.Тюмень, ул. Московский тракт, Квартал №1» Секция 2Б</t>
  </si>
  <si>
    <t>на объекте: «Многоквартирные жилые дома с объектами инфраструктуры, расположенные по адресу: г.Тюмень, ул. Московский тракт, Квартал №1» Секция 1А</t>
  </si>
  <si>
    <t>на объекте: «Многоквартирные жилые дома с объектами инфраструктуры, расположенные по адресу: г.Тюмень, ул. Московский тракт, Квартал №1» Секция 1Б</t>
  </si>
  <si>
    <t>м.п</t>
  </si>
  <si>
    <t>материал порядчика</t>
  </si>
  <si>
    <t>компл.</t>
  </si>
  <si>
    <t>1.3.1</t>
  </si>
  <si>
    <t xml:space="preserve">Допускается замена оборудования и материалов, указанных в данной спецификации, на аналогичные по характеристикам и выполняемым функциям, имеющих необходимые сертификаты. 
Замену отразить в поле примечание ниже. </t>
  </si>
  <si>
    <r>
      <t xml:space="preserve">на выполнение комплекса работ по </t>
    </r>
    <r>
      <rPr>
        <i/>
        <sz val="12"/>
        <rFont val="Times New Roman"/>
        <family val="1"/>
        <charset val="204"/>
      </rPr>
      <t>монтажу автоматизированной системы учета коммунальных ресурсов (АСКУЭ)</t>
    </r>
  </si>
  <si>
    <t>Автоматизированная система учета коммунальных ресурсов (АСКУЭ)</t>
  </si>
  <si>
    <t>Шкаф АСКУЭ в сборе</t>
  </si>
  <si>
    <t>Гермовводы типы PG25 IP54 plc-pg-25</t>
  </si>
  <si>
    <t>Накладка для навесного замка и опломбировки cover-3</t>
  </si>
  <si>
    <t>Устройство защиты линии интерфейса RS-485 УЗЛ-И</t>
  </si>
  <si>
    <t>Ограничитель импульсных напряжений ОИН-1</t>
  </si>
  <si>
    <t>Контроллер интеллектуальный для автоматизации учета энергоресурсов и диспетчеризации объектов энергетики, промышленности и ЖКХ SM160-02М ВЛСТ 340.00.000-02М/350Д</t>
  </si>
  <si>
    <t>Блок питания, 12В,4.5А,54Вт HDR-60-12</t>
  </si>
  <si>
    <t>Выключатель автоматический двухполюсный ВА47-29 2Р С 10А 4,5кА MVA20-2-010-C</t>
  </si>
  <si>
    <t>Выключатель автоматический однополюсный ВА47-29 1Р С 2А MVA20-1-002-C</t>
  </si>
  <si>
    <t>Шина PE "земля" на DIN-изол ШНИ-6х9-8-Д-Ж</t>
  </si>
  <si>
    <t>Шина N "ноль" на DIN-изоляторе с никелевым покрытием ШНИ-6х9-8-Д-С</t>
  </si>
  <si>
    <t>Терминал клеммный до 2.5мм2 25A 12 клеммных пар TB-2512</t>
  </si>
  <si>
    <t>Ограничитель клем. зажимов на DIN-рейку YXD10</t>
  </si>
  <si>
    <t>Кабель-канал перфорированный 40х40 L2000 RL6 G 01134RL</t>
  </si>
  <si>
    <t>Розетка с заземлением на DIN-рейку РАр10-3-ОП</t>
  </si>
  <si>
    <t xml:space="preserve">Оповещатель охранно-пожарный звуковой Маяк-24-3М </t>
  </si>
  <si>
    <t xml:space="preserve">Извещатель охранный точечный магнитоконтактный, кабель в пластмассовом рукаве ИО 102-20 Б2П </t>
  </si>
  <si>
    <t>Ключи доступа</t>
  </si>
  <si>
    <t>DIN-рейка 15 см</t>
  </si>
  <si>
    <t>0.1.4.4.5.7.15.2.1</t>
  </si>
  <si>
    <t>Разветвитель интерфейса</t>
  </si>
  <si>
    <t>0.1.4.4.5.7.15.1.4</t>
  </si>
  <si>
    <t>Разветвитель интерфейса rs 422/485 ПР-8</t>
  </si>
  <si>
    <t>Антенна GSM/3G/4G Nitsa-7</t>
  </si>
  <si>
    <t>0.1.4.4.5.7.15.5</t>
  </si>
  <si>
    <t>Интерфейсный кабель парной скрутки, экранированный для интерфейса RS 485, волновое сопротивление 120 Ом СегментКИ-485-ЭВнг(А)-LS 2х2х0,78</t>
  </si>
  <si>
    <t>Кабель радиочастотный коаксиальный пониженной пожарной опасности с низкотоксичным дымо- и газовыделением РК 75-7-327нг(А)-HF</t>
  </si>
  <si>
    <t xml:space="preserve">Труба гофрированная ПВХ гофрированная самозатухающая с зондом ∅20 с крепежным комплектом </t>
  </si>
  <si>
    <t xml:space="preserve">1'ШТм0.1                       2'ШТм0.1              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</si>
  <si>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</si>
  <si>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</si>
  <si>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</si>
  <si>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</si>
  <si>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</si>
  <si>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</si>
  <si>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</si>
  <si>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</si>
  <si>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1.1.11</t>
  </si>
  <si>
    <t>1.1.12</t>
  </si>
  <si>
    <t>1.1.13</t>
  </si>
  <si>
    <t>1.1.14</t>
  </si>
  <si>
    <t>1.1.15</t>
  </si>
  <si>
    <t>1.1.16</t>
  </si>
  <si>
    <t>1.1.17</t>
  </si>
  <si>
    <t>1.1.18</t>
  </si>
  <si>
    <t>1.1.19</t>
  </si>
  <si>
    <t>1.2.2</t>
  </si>
  <si>
    <t>1.3.2</t>
  </si>
  <si>
    <t>1.3.3</t>
  </si>
  <si>
    <t>1.3.4</t>
  </si>
  <si>
    <t xml:space="preserve">Огнестойкий кабель парной скрутки для интерфейса RS-485 КИ-485-ЭВнг(А)-LS 2х2х0,78 КИС-РВнг(А)-FRLS 1х2х0,5 </t>
  </si>
  <si>
    <t>на объекте: «Многоквартирные жилые дома с объектами инфраструктуры, расположенные по адресу: г.Тюмень, ул. Московский тракт, Квартал №1» Секция 3А</t>
  </si>
  <si>
    <t>на объекте: «Многоквартирные жилые дома с объектами инфраструктуры, расположенные по адресу: г.Тюмень, ул. Московский тракт, Квартал №1» Секция 3Б</t>
  </si>
  <si>
    <t>на объекте: «Многоквартирные жилые дома с объектами инфраструктуры, расположенные по адресу: г.Тюмень, ул. Московский тракт, Квартал №1» Секция 3В</t>
  </si>
  <si>
    <t xml:space="preserve">3'ШТм0.1                             </t>
  </si>
  <si>
    <t>Расходные и вспомогательные материалы, а также крепеж включены в стоиомсть работ. Устройство узлов прохода инженерных коммуникаций через стены, перекрытия, покрытия, стены из бетонного камня, в том числе штробление, устройство гнезд и сверление отверстий диаметром менее 150 мм (включительно) с последующей их заделкой в соответствии с нормами и соблюдением предела огнестойкости конструкций включены в стоимость работ.</t>
  </si>
  <si>
    <t>Прокладка кабеля в гофротрубе</t>
  </si>
  <si>
    <t>1.4.1</t>
  </si>
  <si>
    <t>1.4.2</t>
  </si>
  <si>
    <t>1.4.3</t>
  </si>
  <si>
    <t>1.4.4</t>
  </si>
  <si>
    <t>1.4.6</t>
  </si>
  <si>
    <t xml:space="preserve">Пусконаладочные работы </t>
  </si>
  <si>
    <t>Прокладка кабеля открыто</t>
  </si>
  <si>
    <t xml:space="preserve">Прокладка кабеля открыто </t>
  </si>
  <si>
    <t>Шкаф навесной с монтажной платой 650х500х220 мм, кол-во гермовводов 3шт, с навесным замком, с защитным заземлением ЩМПг-65.50.22 (ЩРНМ-3) IP54 (mb24-3) в комплекте</t>
  </si>
  <si>
    <t>Вспомогательные и расходные материалы, крепеж включены в стоимость работ.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</si>
</sst>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#,##0.00_ ;\-#,##0.00\ "/>
  </numFmts>
  <fonts count="5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  <font>
      <sz val="11"/>
      <color indexed="2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64"/>
      <name val="Calibri"/>
      <family val="2"/>
      <charset val="204"/>
      <scheme val="minor"/>
    </font>
    <font>
      <sz val="11"/>
      <color indexed="65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indexed="64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2"/>
      <color indexed="64"/>
      <name val="Calibri"/>
      <family val="2"/>
      <charset val="204"/>
      <scheme val="minor"/>
    </font>
    <font>
      <sz val="12"/>
      <color indexed="64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indexed="2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1"/>
      <name val="Arial Cyr"/>
      <charset val="204"/>
    </font>
    <font>
      <u/>
      <sz val="12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name val="Arial"/>
      <family val="2"/>
      <charset val="204"/>
    </font>
    <font>
      <b/>
      <sz val="11"/>
      <color indexed="64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1"/>
      <color rgb="FFFF0000"/>
      <name val="Arial"/>
      <family val="2"/>
      <charset val="204"/>
    </font>
    <font>
      <sz val="10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0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151515"/>
      <name val="Times New Roman"/>
      <family val="1"/>
      <charset val="204"/>
    </font>
    <font>
      <sz val="10"/>
      <color indexed="2"/>
      <name val="Times New Roman"/>
      <family val="1"/>
      <charset val="204"/>
    </font>
    <font>
      <b/>
      <sz val="10"/>
      <color indexed="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64"/>
      <name val="Times New Roman"/>
      <family val="1"/>
      <charset val="204"/>
    </font>
    <font>
      <i/>
      <sz val="11"/>
      <color theme="0"/>
      <name val="Times New Roman"/>
      <family val="1"/>
      <charset val="204"/>
    </font>
    <font>
      <b/>
      <i/>
      <sz val="11"/>
      <color theme="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u/>
      <sz val="11"/>
      <color theme="10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rgb="FFD5EAFF"/>
        <bgColor rgb="FFD5EA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7E2EF"/>
        <bgColor rgb="FFD4D3D4"/>
      </patternFill>
    </fill>
    <fill>
      <patternFill patternType="solid">
        <fgColor rgb="FF006666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7E2E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4D3D4"/>
        <bgColor rgb="FFD7E2EF"/>
      </patternFill>
    </fill>
  </fills>
  <borders count="6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3" fillId="0" borderId="0"/>
    <xf numFmtId="43" fontId="3" fillId="0" borderId="0" applyFont="0" applyFill="0" applyBorder="0" applyProtection="0"/>
    <xf numFmtId="43" fontId="6" fillId="0" borderId="0" applyFont="0" applyFill="0" applyBorder="0" applyAlignment="0" applyProtection="0"/>
    <xf numFmtId="0" fontId="3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51" fillId="0" borderId="0" applyNumberFormat="0" applyFill="0" applyBorder="0" applyAlignment="0" applyProtection="0"/>
    <xf numFmtId="0" fontId="52" fillId="0" borderId="0"/>
  </cellStyleXfs>
  <cellXfs count="331">
    <xf numFmtId="0" fontId="0" fillId="0" borderId="0" xfId="0"/>
    <xf numFmtId="165" fontId="7" fillId="0" borderId="3" xfId="2" applyNumberFormat="1" applyFont="1" applyBorder="1" applyAlignment="1" applyProtection="1">
      <alignment horizontal="right" vertical="center" wrapText="1"/>
      <protection locked="0"/>
    </xf>
    <xf numFmtId="165" fontId="4" fillId="0" borderId="5" xfId="2" applyNumberFormat="1" applyFont="1" applyBorder="1" applyAlignment="1" applyProtection="1">
      <alignment horizontal="center" vertical="center" wrapText="1"/>
      <protection locked="0"/>
    </xf>
    <xf numFmtId="165" fontId="11" fillId="5" borderId="5" xfId="2" applyNumberFormat="1" applyFont="1" applyFill="1" applyBorder="1" applyAlignment="1" applyProtection="1">
      <alignment horizontal="center" vertical="center" wrapText="1"/>
      <protection locked="0"/>
    </xf>
    <xf numFmtId="165" fontId="10" fillId="5" borderId="3" xfId="2" applyNumberFormat="1" applyFont="1" applyFill="1" applyBorder="1" applyAlignment="1" applyProtection="1">
      <alignment horizontal="right" vertical="center" wrapText="1"/>
      <protection locked="0"/>
    </xf>
    <xf numFmtId="165" fontId="10" fillId="3" borderId="7" xfId="2" applyNumberFormat="1" applyFont="1" applyFill="1" applyBorder="1" applyAlignment="1" applyProtection="1">
      <alignment horizontal="right" vertical="center" wrapText="1"/>
      <protection locked="0"/>
    </xf>
    <xf numFmtId="165" fontId="4" fillId="3" borderId="7" xfId="2" applyNumberFormat="1" applyFont="1" applyFill="1" applyBorder="1" applyAlignment="1" applyProtection="1">
      <alignment horizontal="center" vertical="center" wrapText="1"/>
      <protection locked="0"/>
    </xf>
    <xf numFmtId="165" fontId="10" fillId="3" borderId="7" xfId="2" applyNumberFormat="1" applyFont="1" applyFill="1" applyBorder="1" applyAlignment="1" applyProtection="1">
      <alignment horizontal="center" vertical="center" wrapText="1"/>
      <protection locked="0"/>
    </xf>
    <xf numFmtId="4" fontId="10" fillId="5" borderId="1" xfId="2" applyNumberFormat="1" applyFont="1" applyFill="1" applyBorder="1" applyAlignment="1" applyProtection="1">
      <alignment horizontal="center" vertical="center" wrapText="1"/>
    </xf>
    <xf numFmtId="0" fontId="8" fillId="0" borderId="0" xfId="1" applyFont="1" applyAlignment="1" applyProtection="1">
      <alignment horizontal="center" vertical="center"/>
      <protection locked="0"/>
    </xf>
    <xf numFmtId="0" fontId="8" fillId="0" borderId="0" xfId="1" applyFont="1" applyAlignment="1" applyProtection="1">
      <alignment horizontal="right" vertical="center"/>
      <protection locked="0"/>
    </xf>
    <xf numFmtId="0" fontId="7" fillId="0" borderId="0" xfId="1" applyFont="1" applyAlignment="1" applyProtection="1">
      <alignment horizontal="right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4" fontId="7" fillId="0" borderId="0" xfId="2" applyNumberFormat="1" applyFont="1" applyAlignment="1" applyProtection="1">
      <alignment horizontal="right" vertical="center"/>
      <protection locked="0"/>
    </xf>
    <xf numFmtId="43" fontId="5" fillId="0" borderId="0" xfId="2" applyFont="1" applyAlignment="1" applyProtection="1">
      <alignment horizontal="right" vertical="center"/>
      <protection locked="0"/>
    </xf>
    <xf numFmtId="43" fontId="7" fillId="0" borderId="0" xfId="2" applyFont="1" applyAlignment="1" applyProtection="1">
      <alignment horizontal="righ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18" fillId="0" borderId="0" xfId="0" applyFont="1" applyProtection="1">
      <protection locked="0"/>
    </xf>
    <xf numFmtId="4" fontId="14" fillId="0" borderId="0" xfId="2" applyNumberFormat="1" applyFont="1" applyAlignment="1" applyProtection="1">
      <alignment horizontal="center" vertical="center"/>
      <protection locked="0"/>
    </xf>
    <xf numFmtId="43" fontId="20" fillId="0" borderId="0" xfId="2" applyFont="1" applyAlignment="1" applyProtection="1">
      <alignment vertical="center"/>
      <protection locked="0"/>
    </xf>
    <xf numFmtId="43" fontId="14" fillId="0" borderId="0" xfId="2" applyFont="1" applyAlignment="1" applyProtection="1">
      <alignment vertical="center"/>
      <protection locked="0"/>
    </xf>
    <xf numFmtId="43" fontId="14" fillId="0" borderId="0" xfId="2" applyFont="1" applyAlignment="1" applyProtection="1">
      <alignment horizontal="right" vertical="center"/>
      <protection locked="0"/>
    </xf>
    <xf numFmtId="43" fontId="19" fillId="0" borderId="0" xfId="3" applyFont="1" applyFill="1" applyAlignment="1" applyProtection="1">
      <alignment horizontal="right" vertical="center"/>
      <protection locked="0"/>
    </xf>
    <xf numFmtId="0" fontId="14" fillId="0" borderId="0" xfId="1" applyFont="1" applyAlignment="1" applyProtection="1">
      <alignment horizontal="center" vertical="center"/>
      <protection locked="0"/>
    </xf>
    <xf numFmtId="0" fontId="14" fillId="0" borderId="0" xfId="1" applyFont="1" applyAlignment="1" applyProtection="1">
      <alignment vertical="center"/>
      <protection locked="0"/>
    </xf>
    <xf numFmtId="0" fontId="14" fillId="0" borderId="0" xfId="1" applyFont="1" applyAlignment="1" applyProtection="1">
      <alignment vertical="center" wrapText="1"/>
      <protection locked="0"/>
    </xf>
    <xf numFmtId="0" fontId="7" fillId="0" borderId="0" xfId="1" applyFont="1" applyAlignment="1" applyProtection="1">
      <alignment horizontal="center" vertical="center"/>
      <protection locked="0"/>
    </xf>
    <xf numFmtId="0" fontId="7" fillId="0" borderId="0" xfId="1" applyFont="1" applyAlignment="1" applyProtection="1">
      <alignment vertical="center"/>
      <protection locked="0"/>
    </xf>
    <xf numFmtId="0" fontId="7" fillId="0" borderId="0" xfId="1" applyFont="1" applyAlignment="1" applyProtection="1">
      <alignment vertical="center" wrapText="1"/>
      <protection locked="0"/>
    </xf>
    <xf numFmtId="4" fontId="7" fillId="0" borderId="0" xfId="2" applyNumberFormat="1" applyFont="1" applyAlignment="1" applyProtection="1">
      <alignment horizontal="center" vertical="center"/>
      <protection locked="0"/>
    </xf>
    <xf numFmtId="43" fontId="5" fillId="0" borderId="0" xfId="2" applyFont="1" applyAlignment="1" applyProtection="1">
      <alignment vertical="center"/>
      <protection locked="0"/>
    </xf>
    <xf numFmtId="43" fontId="7" fillId="0" borderId="0" xfId="2" applyFont="1" applyAlignment="1" applyProtection="1">
      <alignment vertical="center"/>
      <protection locked="0"/>
    </xf>
    <xf numFmtId="43" fontId="7" fillId="0" borderId="0" xfId="2" applyFont="1" applyFill="1" applyAlignment="1" applyProtection="1">
      <alignment vertical="center"/>
      <protection locked="0"/>
    </xf>
    <xf numFmtId="0" fontId="22" fillId="0" borderId="0" xfId="0" applyFont="1" applyProtection="1">
      <protection locked="0"/>
    </xf>
    <xf numFmtId="0" fontId="10" fillId="0" borderId="11" xfId="1" applyFont="1" applyBorder="1" applyAlignment="1" applyProtection="1">
      <alignment horizontal="center" vertical="center" wrapText="1"/>
      <protection locked="0"/>
    </xf>
    <xf numFmtId="0" fontId="10" fillId="0" borderId="4" xfId="1" applyFont="1" applyBorder="1" applyAlignment="1" applyProtection="1">
      <alignment horizontal="center" vertical="center" wrapText="1"/>
      <protection locked="0"/>
    </xf>
    <xf numFmtId="3" fontId="10" fillId="0" borderId="4" xfId="2" applyNumberFormat="1" applyFont="1" applyBorder="1" applyAlignment="1" applyProtection="1">
      <alignment horizontal="center" vertical="center" wrapText="1"/>
      <protection locked="0"/>
    </xf>
    <xf numFmtId="3" fontId="10" fillId="0" borderId="12" xfId="2" applyNumberFormat="1" applyFont="1" applyBorder="1" applyAlignment="1" applyProtection="1">
      <alignment horizontal="center" vertical="center" wrapText="1"/>
      <protection locked="0"/>
    </xf>
    <xf numFmtId="4" fontId="12" fillId="5" borderId="1" xfId="2" applyNumberFormat="1" applyFont="1" applyFill="1" applyBorder="1" applyAlignment="1" applyProtection="1">
      <alignment horizontal="right" vertical="center"/>
      <protection locked="0"/>
    </xf>
    <xf numFmtId="4" fontId="9" fillId="0" borderId="1" xfId="2" applyNumberFormat="1" applyFont="1" applyBorder="1" applyAlignment="1" applyProtection="1">
      <alignment horizontal="right" vertical="center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11" fillId="2" borderId="7" xfId="1" applyFont="1" applyFill="1" applyBorder="1" applyAlignment="1" applyProtection="1">
      <alignment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11" fillId="2" borderId="1" xfId="1" applyFont="1" applyFill="1" applyBorder="1" applyAlignment="1" applyProtection="1">
      <alignment vertical="center" wrapText="1"/>
      <protection locked="0"/>
    </xf>
    <xf numFmtId="4" fontId="11" fillId="2" borderId="1" xfId="1" applyNumberFormat="1" applyFont="1" applyFill="1" applyBorder="1" applyAlignment="1" applyProtection="1">
      <alignment vertical="center" wrapText="1"/>
      <protection locked="0"/>
    </xf>
    <xf numFmtId="0" fontId="11" fillId="2" borderId="1" xfId="1" applyFont="1" applyFill="1" applyBorder="1" applyAlignment="1" applyProtection="1">
      <alignment horizontal="right" vertical="center" wrapText="1"/>
      <protection locked="0"/>
    </xf>
    <xf numFmtId="0" fontId="24" fillId="4" borderId="0" xfId="0" applyFont="1" applyFill="1" applyProtection="1">
      <protection locked="0"/>
    </xf>
    <xf numFmtId="0" fontId="7" fillId="3" borderId="6" xfId="1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left" vertical="center" wrapText="1"/>
    </xf>
    <xf numFmtId="0" fontId="10" fillId="3" borderId="7" xfId="1" applyFont="1" applyFill="1" applyBorder="1" applyAlignment="1">
      <alignment horizontal="center" vertical="center" wrapText="1"/>
    </xf>
    <xf numFmtId="4" fontId="10" fillId="3" borderId="7" xfId="2" applyNumberFormat="1" applyFont="1" applyFill="1" applyBorder="1" applyAlignment="1" applyProtection="1">
      <alignment horizontal="center" vertical="center" wrapText="1"/>
    </xf>
    <xf numFmtId="49" fontId="12" fillId="5" borderId="2" xfId="5" applyNumberFormat="1" applyFont="1" applyFill="1" applyBorder="1" applyAlignment="1">
      <alignment horizontal="center" vertical="center"/>
    </xf>
    <xf numFmtId="0" fontId="10" fillId="5" borderId="1" xfId="1" applyFont="1" applyFill="1" applyBorder="1" applyAlignment="1">
      <alignment horizontal="center" vertical="center"/>
    </xf>
    <xf numFmtId="0" fontId="11" fillId="5" borderId="1" xfId="5" applyFont="1" applyFill="1" applyBorder="1" applyAlignment="1">
      <alignment vertical="center" wrapText="1"/>
    </xf>
    <xf numFmtId="0" fontId="12" fillId="5" borderId="1" xfId="5" applyFont="1" applyFill="1" applyBorder="1" applyAlignment="1">
      <alignment horizontal="center" vertical="center" wrapText="1"/>
    </xf>
    <xf numFmtId="3" fontId="12" fillId="5" borderId="1" xfId="5" applyNumberFormat="1" applyFont="1" applyFill="1" applyBorder="1" applyAlignment="1">
      <alignment horizontal="center" vertical="center"/>
    </xf>
    <xf numFmtId="0" fontId="10" fillId="5" borderId="1" xfId="1" applyFont="1" applyFill="1" applyBorder="1" applyAlignment="1">
      <alignment horizontal="center" vertical="center" wrapText="1"/>
    </xf>
    <xf numFmtId="49" fontId="9" fillId="0" borderId="2" xfId="5" applyNumberFormat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4" fillId="4" borderId="1" xfId="5" applyFont="1" applyFill="1" applyBorder="1" applyAlignment="1">
      <alignment vertical="center" wrapText="1"/>
    </xf>
    <xf numFmtId="0" fontId="4" fillId="0" borderId="1" xfId="5" applyFont="1" applyBorder="1" applyAlignment="1">
      <alignment horizontal="center" vertical="center" wrapText="1"/>
    </xf>
    <xf numFmtId="3" fontId="4" fillId="4" borderId="1" xfId="5" applyNumberFormat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165" fontId="10" fillId="3" borderId="8" xfId="2" applyNumberFormat="1" applyFont="1" applyFill="1" applyBorder="1" applyAlignment="1" applyProtection="1">
      <alignment horizontal="right" vertical="center" wrapText="1"/>
    </xf>
    <xf numFmtId="165" fontId="10" fillId="5" borderId="2" xfId="2" applyNumberFormat="1" applyFont="1" applyFill="1" applyBorder="1" applyAlignment="1" applyProtection="1">
      <alignment horizontal="right" vertical="center" wrapText="1"/>
    </xf>
    <xf numFmtId="165" fontId="10" fillId="5" borderId="1" xfId="2" applyNumberFormat="1" applyFont="1" applyFill="1" applyBorder="1" applyAlignment="1" applyProtection="1">
      <alignment horizontal="right" vertical="center" wrapText="1"/>
    </xf>
    <xf numFmtId="165" fontId="10" fillId="5" borderId="3" xfId="2" applyNumberFormat="1" applyFont="1" applyFill="1" applyBorder="1" applyAlignment="1" applyProtection="1">
      <alignment horizontal="right" vertical="center" wrapText="1"/>
    </xf>
    <xf numFmtId="165" fontId="7" fillId="0" borderId="2" xfId="2" applyNumberFormat="1" applyFont="1" applyBorder="1" applyAlignment="1" applyProtection="1">
      <alignment horizontal="right" vertical="center" wrapText="1"/>
    </xf>
    <xf numFmtId="165" fontId="7" fillId="0" borderId="1" xfId="2" applyNumberFormat="1" applyFont="1" applyBorder="1" applyAlignment="1" applyProtection="1">
      <alignment horizontal="right" vertical="center" wrapText="1"/>
    </xf>
    <xf numFmtId="165" fontId="7" fillId="0" borderId="3" xfId="2" applyNumberFormat="1" applyFont="1" applyBorder="1" applyAlignment="1" applyProtection="1">
      <alignment horizontal="right" vertical="center" wrapText="1"/>
    </xf>
    <xf numFmtId="4" fontId="11" fillId="2" borderId="9" xfId="2" applyNumberFormat="1" applyFont="1" applyFill="1" applyBorder="1" applyAlignment="1" applyProtection="1">
      <alignment horizontal="right" vertical="center"/>
    </xf>
    <xf numFmtId="4" fontId="11" fillId="2" borderId="10" xfId="2" applyNumberFormat="1" applyFont="1" applyFill="1" applyBorder="1" applyAlignment="1" applyProtection="1">
      <alignment horizontal="right" vertical="center"/>
    </xf>
    <xf numFmtId="4" fontId="11" fillId="2" borderId="1" xfId="1" applyNumberFormat="1" applyFont="1" applyFill="1" applyBorder="1" applyAlignment="1">
      <alignment horizontal="right" vertical="center" wrapText="1"/>
    </xf>
    <xf numFmtId="4" fontId="11" fillId="2" borderId="1" xfId="2" applyNumberFormat="1" applyFont="1" applyFill="1" applyBorder="1" applyAlignment="1" applyProtection="1">
      <alignment horizontal="right" vertical="center"/>
    </xf>
    <xf numFmtId="0" fontId="11" fillId="0" borderId="1" xfId="2" applyNumberFormat="1" applyFont="1" applyBorder="1" applyAlignment="1" applyProtection="1">
      <alignment horizontal="center" vertical="center" wrapText="1"/>
    </xf>
    <xf numFmtId="0" fontId="14" fillId="0" borderId="0" xfId="1" applyFont="1" applyAlignment="1" applyProtection="1">
      <alignment horizontal="center" vertical="center" wrapText="1"/>
      <protection locked="0"/>
    </xf>
    <xf numFmtId="0" fontId="22" fillId="0" borderId="29" xfId="0" applyFont="1" applyBorder="1" applyAlignment="1" applyProtection="1">
      <alignment horizontal="center" vertical="center" wrapText="1"/>
      <protection locked="0"/>
    </xf>
    <xf numFmtId="43" fontId="26" fillId="0" borderId="0" xfId="3" applyFont="1" applyAlignment="1">
      <alignment horizontal="right" vertical="center"/>
    </xf>
    <xf numFmtId="43" fontId="27" fillId="0" borderId="0" xfId="3" applyFont="1" applyFill="1" applyAlignment="1">
      <alignment horizontal="right" vertical="center"/>
    </xf>
    <xf numFmtId="4" fontId="27" fillId="0" borderId="0" xfId="1" applyNumberFormat="1" applyFont="1" applyAlignment="1">
      <alignment vertical="center"/>
    </xf>
    <xf numFmtId="0" fontId="29" fillId="0" borderId="0" xfId="4" applyFont="1" applyAlignment="1">
      <alignment vertical="top" wrapText="1"/>
    </xf>
    <xf numFmtId="0" fontId="30" fillId="0" borderId="0" xfId="4" applyFont="1" applyAlignment="1">
      <alignment vertical="top" wrapText="1"/>
    </xf>
    <xf numFmtId="0" fontId="31" fillId="0" borderId="0" xfId="4" applyFont="1" applyAlignment="1">
      <alignment vertical="top" wrapText="1"/>
    </xf>
    <xf numFmtId="0" fontId="30" fillId="0" borderId="0" xfId="4" applyFont="1" applyAlignment="1">
      <alignment vertical="top"/>
    </xf>
    <xf numFmtId="0" fontId="30" fillId="0" borderId="0" xfId="4" applyFont="1" applyAlignment="1">
      <alignment horizontal="left" vertical="top" wrapText="1"/>
    </xf>
    <xf numFmtId="0" fontId="31" fillId="4" borderId="0" xfId="4" applyFont="1" applyFill="1" applyAlignment="1">
      <alignment vertical="top"/>
    </xf>
    <xf numFmtId="4" fontId="31" fillId="4" borderId="0" xfId="1" applyNumberFormat="1" applyFont="1" applyFill="1" applyAlignment="1">
      <alignment vertical="center"/>
    </xf>
    <xf numFmtId="0" fontId="31" fillId="4" borderId="0" xfId="4" applyFont="1" applyFill="1" applyAlignment="1">
      <alignment horizontal="left" vertical="top" wrapText="1"/>
    </xf>
    <xf numFmtId="0" fontId="31" fillId="0" borderId="0" xfId="4" applyFont="1" applyAlignment="1">
      <alignment horizontal="left" vertical="top" wrapText="1"/>
    </xf>
    <xf numFmtId="0" fontId="31" fillId="0" borderId="0" xfId="4" applyFont="1" applyAlignment="1">
      <alignment vertical="top"/>
    </xf>
    <xf numFmtId="4" fontId="31" fillId="0" borderId="0" xfId="1" applyNumberFormat="1" applyFont="1" applyAlignment="1">
      <alignment vertical="center"/>
    </xf>
    <xf numFmtId="0" fontId="30" fillId="0" borderId="0" xfId="0" applyFont="1"/>
    <xf numFmtId="0" fontId="31" fillId="0" borderId="0" xfId="0" applyFont="1"/>
    <xf numFmtId="0" fontId="30" fillId="0" borderId="33" xfId="0" applyFont="1" applyBorder="1"/>
    <xf numFmtId="0" fontId="31" fillId="0" borderId="33" xfId="0" applyFont="1" applyBorder="1" applyAlignment="1">
      <alignment horizontal="right"/>
    </xf>
    <xf numFmtId="0" fontId="30" fillId="0" borderId="0" xfId="0" applyFont="1" applyAlignment="1">
      <alignment horizontal="right"/>
    </xf>
    <xf numFmtId="0" fontId="30" fillId="0" borderId="33" xfId="0" applyFont="1" applyBorder="1" applyAlignment="1">
      <alignment horizontal="right"/>
    </xf>
    <xf numFmtId="0" fontId="27" fillId="0" borderId="0" xfId="1" applyFont="1" applyAlignment="1">
      <alignment horizontal="left" vertical="center"/>
    </xf>
    <xf numFmtId="0" fontId="27" fillId="0" borderId="0" xfId="1" applyFont="1" applyAlignment="1">
      <alignment vertical="center"/>
    </xf>
    <xf numFmtId="0" fontId="27" fillId="0" borderId="0" xfId="1" applyFont="1" applyAlignment="1">
      <alignment vertical="center" wrapText="1"/>
    </xf>
    <xf numFmtId="0" fontId="27" fillId="0" borderId="0" xfId="1" applyFont="1" applyAlignment="1">
      <alignment horizontal="center" vertical="center"/>
    </xf>
    <xf numFmtId="43" fontId="21" fillId="0" borderId="0" xfId="3" applyFont="1" applyFill="1" applyAlignment="1" applyProtection="1">
      <alignment vertical="center" wrapText="1"/>
    </xf>
    <xf numFmtId="2" fontId="22" fillId="0" borderId="34" xfId="3" applyNumberFormat="1" applyFont="1" applyBorder="1" applyAlignment="1" applyProtection="1">
      <alignment horizontal="center" vertical="center" wrapText="1"/>
    </xf>
    <xf numFmtId="4" fontId="23" fillId="9" borderId="34" xfId="2" applyNumberFormat="1" applyFont="1" applyFill="1" applyBorder="1" applyAlignment="1" applyProtection="1">
      <alignment horizontal="center" vertical="center" wrapText="1"/>
    </xf>
    <xf numFmtId="4" fontId="23" fillId="9" borderId="1" xfId="2" applyNumberFormat="1" applyFont="1" applyFill="1" applyBorder="1" applyAlignment="1" applyProtection="1">
      <alignment horizontal="right" vertical="center"/>
      <protection locked="0"/>
    </xf>
    <xf numFmtId="4" fontId="22" fillId="0" borderId="1" xfId="2" applyNumberFormat="1" applyFont="1" applyBorder="1" applyAlignment="1" applyProtection="1">
      <alignment horizontal="right" vertical="center"/>
      <protection locked="0"/>
    </xf>
    <xf numFmtId="43" fontId="39" fillId="7" borderId="38" xfId="3" applyFont="1" applyFill="1" applyBorder="1" applyAlignment="1" applyProtection="1">
      <alignment horizontal="center" vertical="center" wrapText="1"/>
    </xf>
    <xf numFmtId="164" fontId="39" fillId="7" borderId="43" xfId="3" applyNumberFormat="1" applyFont="1" applyFill="1" applyBorder="1" applyAlignment="1" applyProtection="1">
      <alignment horizontal="right" vertical="center" wrapText="1"/>
    </xf>
    <xf numFmtId="164" fontId="39" fillId="7" borderId="0" xfId="3" applyNumberFormat="1" applyFont="1" applyFill="1" applyBorder="1" applyAlignment="1" applyProtection="1">
      <alignment horizontal="right" vertical="center" wrapText="1"/>
    </xf>
    <xf numFmtId="4" fontId="39" fillId="7" borderId="22" xfId="3" applyNumberFormat="1" applyFont="1" applyFill="1" applyBorder="1" applyAlignment="1" applyProtection="1">
      <alignment horizontal="right" vertical="center" wrapText="1"/>
    </xf>
    <xf numFmtId="0" fontId="22" fillId="0" borderId="1" xfId="7" applyFont="1" applyBorder="1" applyAlignment="1" applyProtection="1">
      <alignment vertical="center"/>
      <protection locked="0"/>
    </xf>
    <xf numFmtId="4" fontId="23" fillId="9" borderId="1" xfId="2" applyNumberFormat="1" applyFont="1" applyFill="1" applyBorder="1" applyAlignment="1" applyProtection="1">
      <alignment horizontal="center" vertical="center" wrapText="1"/>
    </xf>
    <xf numFmtId="4" fontId="22" fillId="0" borderId="1" xfId="2" applyNumberFormat="1" applyFont="1" applyBorder="1" applyAlignment="1" applyProtection="1">
      <alignment horizontal="center" vertical="center"/>
      <protection locked="0"/>
    </xf>
    <xf numFmtId="4" fontId="22" fillId="0" borderId="1" xfId="2" applyNumberFormat="1" applyFont="1" applyFill="1" applyBorder="1" applyAlignment="1" applyProtection="1">
      <alignment horizontal="center" vertical="center" wrapText="1"/>
    </xf>
    <xf numFmtId="43" fontId="39" fillId="7" borderId="47" xfId="2" applyFont="1" applyFill="1" applyBorder="1" applyAlignment="1" applyProtection="1">
      <alignment horizontal="center" vertical="center" wrapText="1"/>
    </xf>
    <xf numFmtId="43" fontId="50" fillId="7" borderId="1" xfId="2" applyFont="1" applyFill="1" applyBorder="1" applyAlignment="1" applyProtection="1">
      <alignment horizontal="center" vertical="center" wrapText="1"/>
    </xf>
    <xf numFmtId="4" fontId="50" fillId="7" borderId="3" xfId="2" applyNumberFormat="1" applyFont="1" applyFill="1" applyBorder="1" applyAlignment="1" applyProtection="1">
      <alignment horizontal="center" vertical="center" wrapText="1"/>
    </xf>
    <xf numFmtId="4" fontId="50" fillId="7" borderId="1" xfId="2" applyNumberFormat="1" applyFont="1" applyFill="1" applyBorder="1" applyAlignment="1" applyProtection="1">
      <alignment horizontal="center" vertical="center" wrapText="1"/>
    </xf>
    <xf numFmtId="4" fontId="39" fillId="7" borderId="7" xfId="3" applyNumberFormat="1" applyFont="1" applyFill="1" applyBorder="1" applyAlignment="1" applyProtection="1">
      <alignment horizontal="center" vertical="center" wrapText="1"/>
    </xf>
    <xf numFmtId="0" fontId="36" fillId="0" borderId="1" xfId="0" applyFont="1" applyBorder="1" applyProtection="1">
      <protection locked="0"/>
    </xf>
    <xf numFmtId="0" fontId="36" fillId="0" borderId="1" xfId="0" applyFont="1" applyBorder="1" applyAlignment="1" applyProtection="1">
      <alignment horizontal="right"/>
      <protection locked="0"/>
    </xf>
    <xf numFmtId="0" fontId="36" fillId="0" borderId="1" xfId="0" applyFont="1" applyBorder="1" applyAlignment="1" applyProtection="1">
      <alignment horizontal="center"/>
      <protection locked="0"/>
    </xf>
    <xf numFmtId="0" fontId="36" fillId="0" borderId="3" xfId="0" applyFont="1" applyBorder="1" applyAlignment="1" applyProtection="1">
      <alignment horizontal="right"/>
      <protection locked="0"/>
    </xf>
    <xf numFmtId="43" fontId="50" fillId="7" borderId="56" xfId="2" applyFont="1" applyFill="1" applyBorder="1" applyAlignment="1" applyProtection="1">
      <alignment horizontal="center" vertical="center" wrapText="1"/>
    </xf>
    <xf numFmtId="164" fontId="23" fillId="8" borderId="1" xfId="3" applyNumberFormat="1" applyFont="1" applyFill="1" applyBorder="1" applyAlignment="1" applyProtection="1">
      <alignment horizontal="right" vertical="center" wrapText="1"/>
    </xf>
    <xf numFmtId="4" fontId="23" fillId="8" borderId="1" xfId="2" applyNumberFormat="1" applyFont="1" applyFill="1" applyBorder="1" applyAlignment="1" applyProtection="1">
      <alignment horizontal="right" vertical="center" wrapText="1"/>
    </xf>
    <xf numFmtId="4" fontId="23" fillId="8" borderId="34" xfId="2" applyNumberFormat="1" applyFont="1" applyFill="1" applyBorder="1" applyAlignment="1" applyProtection="1">
      <alignment horizontal="center" vertical="center" wrapText="1"/>
    </xf>
    <xf numFmtId="4" fontId="23" fillId="8" borderId="3" xfId="2" applyNumberFormat="1" applyFont="1" applyFill="1" applyBorder="1" applyAlignment="1" applyProtection="1">
      <alignment horizontal="right" vertical="center" wrapText="1"/>
    </xf>
    <xf numFmtId="4" fontId="23" fillId="9" borderId="3" xfId="2" applyNumberFormat="1" applyFont="1" applyFill="1" applyBorder="1" applyAlignment="1" applyProtection="1">
      <alignment horizontal="center" vertical="center" wrapText="1"/>
    </xf>
    <xf numFmtId="4" fontId="22" fillId="0" borderId="3" xfId="2" applyNumberFormat="1" applyFont="1" applyFill="1" applyBorder="1" applyAlignment="1" applyProtection="1">
      <alignment horizontal="center" vertical="center" wrapText="1"/>
    </xf>
    <xf numFmtId="0" fontId="22" fillId="0" borderId="60" xfId="7" applyFont="1" applyBorder="1" applyAlignment="1" applyProtection="1">
      <alignment vertical="center"/>
      <protection locked="0"/>
    </xf>
    <xf numFmtId="4" fontId="22" fillId="0" borderId="60" xfId="2" applyNumberFormat="1" applyFont="1" applyBorder="1" applyAlignment="1" applyProtection="1">
      <alignment horizontal="center" vertical="center"/>
      <protection locked="0"/>
    </xf>
    <xf numFmtId="4" fontId="22" fillId="0" borderId="60" xfId="2" applyNumberFormat="1" applyFont="1" applyFill="1" applyBorder="1" applyAlignment="1" applyProtection="1">
      <alignment horizontal="center" vertical="center" wrapText="1"/>
    </xf>
    <xf numFmtId="2" fontId="22" fillId="0" borderId="63" xfId="3" applyNumberFormat="1" applyFont="1" applyBorder="1" applyAlignment="1" applyProtection="1">
      <alignment horizontal="center" vertical="center" wrapText="1"/>
    </xf>
    <xf numFmtId="4" fontId="22" fillId="0" borderId="64" xfId="2" applyNumberFormat="1" applyFont="1" applyFill="1" applyBorder="1" applyAlignment="1" applyProtection="1">
      <alignment horizontal="center" vertical="center" wrapText="1"/>
    </xf>
    <xf numFmtId="4" fontId="22" fillId="0" borderId="34" xfId="2" applyNumberFormat="1" applyFont="1" applyFill="1" applyBorder="1" applyAlignment="1" applyProtection="1">
      <alignment horizontal="center" vertical="center" wrapText="1"/>
    </xf>
    <xf numFmtId="43" fontId="50" fillId="7" borderId="62" xfId="2" applyFont="1" applyFill="1" applyBorder="1" applyAlignment="1" applyProtection="1">
      <alignment horizontal="center" vertical="center" wrapText="1"/>
    </xf>
    <xf numFmtId="4" fontId="23" fillId="8" borderId="63" xfId="2" applyNumberFormat="1" applyFont="1" applyFill="1" applyBorder="1" applyAlignment="1" applyProtection="1">
      <alignment horizontal="center" vertical="center" wrapText="1"/>
    </xf>
    <xf numFmtId="43" fontId="50" fillId="7" borderId="63" xfId="2" applyFont="1" applyFill="1" applyBorder="1" applyAlignment="1" applyProtection="1">
      <alignment horizontal="center" vertical="center" wrapText="1"/>
    </xf>
    <xf numFmtId="4" fontId="22" fillId="8" borderId="63" xfId="2" applyNumberFormat="1" applyFont="1" applyFill="1" applyBorder="1" applyAlignment="1" applyProtection="1">
      <alignment horizontal="center" vertical="center" wrapText="1"/>
    </xf>
    <xf numFmtId="4" fontId="22" fillId="9" borderId="1" xfId="2" applyNumberFormat="1" applyFont="1" applyFill="1" applyBorder="1" applyAlignment="1" applyProtection="1">
      <alignment horizontal="right" vertical="center"/>
      <protection locked="0"/>
    </xf>
    <xf numFmtId="4" fontId="40" fillId="8" borderId="34" xfId="2" applyNumberFormat="1" applyFont="1" applyFill="1" applyBorder="1" applyAlignment="1" applyProtection="1">
      <alignment horizontal="center" vertical="center" wrapText="1"/>
    </xf>
    <xf numFmtId="0" fontId="22" fillId="0" borderId="66" xfId="7" applyFont="1" applyBorder="1" applyAlignment="1" applyProtection="1">
      <alignment vertical="center"/>
      <protection locked="0"/>
    </xf>
    <xf numFmtId="4" fontId="22" fillId="0" borderId="66" xfId="8" applyNumberFormat="1" applyFont="1" applyBorder="1" applyAlignment="1" applyProtection="1">
      <alignment horizontal="left" vertical="top" wrapText="1"/>
      <protection locked="0"/>
    </xf>
    <xf numFmtId="49" fontId="22" fillId="0" borderId="0" xfId="0" applyNumberFormat="1" applyFont="1" applyProtection="1"/>
    <xf numFmtId="0" fontId="22" fillId="0" borderId="0" xfId="0" applyFont="1" applyProtection="1"/>
    <xf numFmtId="0" fontId="32" fillId="0" borderId="0" xfId="0" applyFont="1" applyProtection="1"/>
    <xf numFmtId="0" fontId="46" fillId="0" borderId="0" xfId="0" applyFont="1" applyAlignment="1" applyProtection="1">
      <alignment horizontal="right"/>
    </xf>
    <xf numFmtId="0" fontId="42" fillId="0" borderId="0" xfId="0" applyFont="1" applyAlignment="1" applyProtection="1">
      <alignment vertical="center"/>
    </xf>
    <xf numFmtId="0" fontId="42" fillId="0" borderId="0" xfId="7" applyFont="1" applyAlignment="1" applyProtection="1">
      <alignment vertical="center"/>
    </xf>
    <xf numFmtId="0" fontId="36" fillId="0" borderId="0" xfId="0" applyFont="1" applyAlignment="1" applyProtection="1">
      <alignment horizontal="right"/>
    </xf>
    <xf numFmtId="0" fontId="47" fillId="0" borderId="0" xfId="0" applyFont="1" applyAlignment="1" applyProtection="1">
      <alignment vertical="center"/>
    </xf>
    <xf numFmtId="0" fontId="34" fillId="0" borderId="0" xfId="0" applyFont="1" applyAlignment="1" applyProtection="1">
      <alignment horizontal="center" vertical="center" wrapText="1"/>
    </xf>
    <xf numFmtId="0" fontId="40" fillId="0" borderId="0" xfId="7" applyFont="1" applyFill="1" applyBorder="1" applyAlignment="1" applyProtection="1">
      <alignment vertical="center" wrapText="1"/>
    </xf>
    <xf numFmtId="0" fontId="22" fillId="0" borderId="0" xfId="0" applyFont="1" applyAlignment="1" applyProtection="1">
      <alignment horizontal="left" vertical="center"/>
    </xf>
    <xf numFmtId="0" fontId="22" fillId="0" borderId="0" xfId="0" applyFont="1" applyAlignment="1" applyProtection="1">
      <alignment horizontal="center" vertical="center" wrapText="1"/>
    </xf>
    <xf numFmtId="0" fontId="37" fillId="0" borderId="0" xfId="0" applyFont="1" applyAlignment="1" applyProtection="1">
      <alignment horizontal="right" vertical="center"/>
    </xf>
    <xf numFmtId="0" fontId="23" fillId="0" borderId="0" xfId="0" applyFont="1" applyProtection="1"/>
    <xf numFmtId="0" fontId="23" fillId="0" borderId="44" xfId="0" applyFont="1" applyBorder="1" applyAlignment="1" applyProtection="1">
      <alignment horizontal="center" vertical="center" wrapText="1"/>
    </xf>
    <xf numFmtId="0" fontId="23" fillId="0" borderId="29" xfId="0" applyFont="1" applyBorder="1" applyAlignment="1" applyProtection="1">
      <alignment horizontal="center" vertical="center" wrapText="1"/>
    </xf>
    <xf numFmtId="0" fontId="23" fillId="0" borderId="30" xfId="0" applyFont="1" applyBorder="1" applyAlignment="1" applyProtection="1">
      <alignment horizontal="center" vertical="center" wrapText="1"/>
    </xf>
    <xf numFmtId="0" fontId="23" fillId="0" borderId="57" xfId="1" applyFont="1" applyBorder="1" applyAlignment="1" applyProtection="1">
      <alignment horizontal="center" vertical="center" wrapText="1"/>
    </xf>
    <xf numFmtId="0" fontId="23" fillId="0" borderId="58" xfId="1" applyFont="1" applyBorder="1" applyAlignment="1" applyProtection="1">
      <alignment horizontal="center" vertical="center" wrapText="1"/>
    </xf>
    <xf numFmtId="0" fontId="23" fillId="0" borderId="0" xfId="1" applyFont="1" applyBorder="1" applyAlignment="1" applyProtection="1">
      <alignment horizontal="center" vertical="center" wrapText="1"/>
    </xf>
    <xf numFmtId="0" fontId="23" fillId="0" borderId="43" xfId="1" applyFont="1" applyBorder="1" applyAlignment="1" applyProtection="1">
      <alignment horizontal="center" vertical="center" wrapText="1"/>
    </xf>
    <xf numFmtId="0" fontId="23" fillId="0" borderId="59" xfId="1" applyFont="1" applyBorder="1" applyAlignment="1" applyProtection="1">
      <alignment horizontal="center" vertical="center" wrapText="1"/>
    </xf>
    <xf numFmtId="0" fontId="22" fillId="0" borderId="0" xfId="0" applyFont="1" applyAlignment="1" applyProtection="1">
      <alignment vertical="center"/>
    </xf>
    <xf numFmtId="0" fontId="23" fillId="8" borderId="2" xfId="1" applyFont="1" applyFill="1" applyBorder="1" applyAlignment="1" applyProtection="1">
      <alignment horizontal="center" vertical="center"/>
    </xf>
    <xf numFmtId="0" fontId="23" fillId="8" borderId="1" xfId="0" applyFont="1" applyFill="1" applyBorder="1" applyAlignment="1" applyProtection="1">
      <alignment horizontal="center" vertical="center" wrapText="1"/>
    </xf>
    <xf numFmtId="0" fontId="23" fillId="8" borderId="1" xfId="0" applyFont="1" applyFill="1" applyBorder="1" applyAlignment="1" applyProtection="1">
      <alignment horizontal="left" vertical="center" wrapText="1"/>
    </xf>
    <xf numFmtId="0" fontId="23" fillId="8" borderId="1" xfId="1" applyFont="1" applyFill="1" applyBorder="1" applyAlignment="1" applyProtection="1">
      <alignment horizontal="center" vertical="center" wrapText="1"/>
    </xf>
    <xf numFmtId="0" fontId="23" fillId="8" borderId="62" xfId="1" applyFont="1" applyFill="1" applyBorder="1" applyAlignment="1" applyProtection="1">
      <alignment horizontal="center" vertical="center" wrapText="1"/>
    </xf>
    <xf numFmtId="4" fontId="23" fillId="8" borderId="1" xfId="2" applyNumberFormat="1" applyFont="1" applyFill="1" applyBorder="1" applyAlignment="1" applyProtection="1">
      <alignment horizontal="center" vertical="center" wrapText="1"/>
    </xf>
    <xf numFmtId="0" fontId="22" fillId="0" borderId="66" xfId="7" applyFont="1" applyBorder="1" applyAlignment="1" applyProtection="1">
      <alignment vertical="center"/>
    </xf>
    <xf numFmtId="49" fontId="23" fillId="9" borderId="2" xfId="5" applyNumberFormat="1" applyFont="1" applyFill="1" applyBorder="1" applyAlignment="1" applyProtection="1">
      <alignment horizontal="center" vertical="center"/>
    </xf>
    <xf numFmtId="0" fontId="23" fillId="9" borderId="1" xfId="1" applyFont="1" applyFill="1" applyBorder="1" applyAlignment="1" applyProtection="1">
      <alignment horizontal="center" vertical="center"/>
    </xf>
    <xf numFmtId="0" fontId="23" fillId="9" borderId="60" xfId="5" applyFont="1" applyFill="1" applyBorder="1" applyAlignment="1" applyProtection="1">
      <alignment horizontal="left" vertical="center" wrapText="1"/>
    </xf>
    <xf numFmtId="0" fontId="23" fillId="9" borderId="1" xfId="5" applyFont="1" applyFill="1" applyBorder="1" applyAlignment="1" applyProtection="1">
      <alignment horizontal="center" vertical="center" wrapText="1"/>
    </xf>
    <xf numFmtId="3" fontId="23" fillId="9" borderId="1" xfId="5" applyNumberFormat="1" applyFont="1" applyFill="1" applyBorder="1" applyAlignment="1" applyProtection="1">
      <alignment horizontal="center" vertical="center"/>
    </xf>
    <xf numFmtId="0" fontId="22" fillId="9" borderId="62" xfId="1" applyFont="1" applyFill="1" applyBorder="1" applyAlignment="1" applyProtection="1">
      <alignment horizontal="center" vertical="center" wrapText="1"/>
    </xf>
    <xf numFmtId="4" fontId="23" fillId="9" borderId="1" xfId="2" applyNumberFormat="1" applyFont="1" applyFill="1" applyBorder="1" applyAlignment="1" applyProtection="1">
      <alignment horizontal="center" vertical="center"/>
    </xf>
    <xf numFmtId="4" fontId="22" fillId="0" borderId="66" xfId="8" applyNumberFormat="1" applyFont="1" applyBorder="1" applyAlignment="1" applyProtection="1">
      <alignment horizontal="left" vertical="top" wrapText="1"/>
    </xf>
    <xf numFmtId="49" fontId="22" fillId="0" borderId="2" xfId="5" applyNumberFormat="1" applyFont="1" applyBorder="1" applyAlignment="1" applyProtection="1">
      <alignment horizontal="center" vertical="center"/>
    </xf>
    <xf numFmtId="0" fontId="23" fillId="0" borderId="1" xfId="1" applyFont="1" applyBorder="1" applyAlignment="1" applyProtection="1">
      <alignment horizontal="center" vertical="center"/>
    </xf>
    <xf numFmtId="0" fontId="22" fillId="0" borderId="60" xfId="0" applyFont="1" applyBorder="1" applyAlignment="1" applyProtection="1">
      <alignment horizontal="center" vertical="center" wrapText="1"/>
    </xf>
    <xf numFmtId="0" fontId="42" fillId="0" borderId="1" xfId="0" applyFont="1" applyBorder="1" applyAlignment="1" applyProtection="1">
      <alignment wrapText="1"/>
    </xf>
    <xf numFmtId="0" fontId="22" fillId="0" borderId="1" xfId="5" applyFont="1" applyBorder="1" applyAlignment="1" applyProtection="1">
      <alignment horizontal="center" vertical="center" wrapText="1"/>
    </xf>
    <xf numFmtId="3" fontId="22" fillId="0" borderId="60" xfId="5" applyNumberFormat="1" applyFont="1" applyFill="1" applyBorder="1" applyAlignment="1" applyProtection="1">
      <alignment horizontal="center" vertical="center"/>
    </xf>
    <xf numFmtId="0" fontId="22" fillId="0" borderId="62" xfId="1" applyFont="1" applyBorder="1" applyAlignment="1" applyProtection="1">
      <alignment horizontal="center" vertical="center" wrapText="1"/>
    </xf>
    <xf numFmtId="4" fontId="22" fillId="0" borderId="1" xfId="2" applyNumberFormat="1" applyFont="1" applyBorder="1" applyAlignment="1" applyProtection="1">
      <alignment horizontal="center" vertical="center"/>
    </xf>
    <xf numFmtId="0" fontId="22" fillId="0" borderId="0" xfId="0" applyFont="1" applyAlignment="1" applyProtection="1">
      <alignment vertical="center" wrapText="1"/>
    </xf>
    <xf numFmtId="0" fontId="23" fillId="0" borderId="60" xfId="1" applyFont="1" applyBorder="1" applyAlignment="1" applyProtection="1">
      <alignment horizontal="center" vertical="center"/>
    </xf>
    <xf numFmtId="3" fontId="22" fillId="4" borderId="1" xfId="5" applyNumberFormat="1" applyFont="1" applyFill="1" applyBorder="1" applyAlignment="1" applyProtection="1">
      <alignment horizontal="center" vertical="center"/>
    </xf>
    <xf numFmtId="4" fontId="22" fillId="0" borderId="60" xfId="2" applyNumberFormat="1" applyFont="1" applyBorder="1" applyAlignment="1" applyProtection="1">
      <alignment horizontal="center" vertical="center"/>
    </xf>
    <xf numFmtId="49" fontId="22" fillId="0" borderId="61" xfId="5" applyNumberFormat="1" applyFont="1" applyBorder="1" applyAlignment="1" applyProtection="1">
      <alignment horizontal="center" vertical="center"/>
    </xf>
    <xf numFmtId="0" fontId="42" fillId="0" borderId="60" xfId="0" applyFont="1" applyBorder="1" applyAlignment="1" applyProtection="1">
      <alignment wrapText="1"/>
    </xf>
    <xf numFmtId="0" fontId="47" fillId="0" borderId="60" xfId="0" applyFont="1" applyBorder="1" applyAlignment="1" applyProtection="1">
      <alignment wrapText="1"/>
    </xf>
    <xf numFmtId="3" fontId="22" fillId="4" borderId="60" xfId="5" applyNumberFormat="1" applyFont="1" applyFill="1" applyBorder="1" applyAlignment="1" applyProtection="1">
      <alignment horizontal="center" vertical="center"/>
    </xf>
    <xf numFmtId="49" fontId="23" fillId="9" borderId="61" xfId="5" applyNumberFormat="1" applyFont="1" applyFill="1" applyBorder="1" applyAlignment="1" applyProtection="1">
      <alignment horizontal="center" vertical="center"/>
    </xf>
    <xf numFmtId="0" fontId="23" fillId="9" borderId="66" xfId="1" applyFont="1" applyFill="1" applyBorder="1" applyAlignment="1" applyProtection="1">
      <alignment horizontal="center" vertical="center"/>
    </xf>
    <xf numFmtId="0" fontId="23" fillId="9" borderId="66" xfId="5" applyFont="1" applyFill="1" applyBorder="1" applyAlignment="1" applyProtection="1">
      <alignment horizontal="left" vertical="center" wrapText="1"/>
    </xf>
    <xf numFmtId="3" fontId="23" fillId="9" borderId="66" xfId="5" applyNumberFormat="1" applyFont="1" applyFill="1" applyBorder="1" applyAlignment="1" applyProtection="1">
      <alignment horizontal="center" vertical="center"/>
    </xf>
    <xf numFmtId="49" fontId="22" fillId="0" borderId="61" xfId="5" applyNumberFormat="1" applyFont="1" applyFill="1" applyBorder="1" applyAlignment="1" applyProtection="1">
      <alignment horizontal="center" vertical="center"/>
    </xf>
    <xf numFmtId="0" fontId="23" fillId="0" borderId="66" xfId="1" applyFont="1" applyFill="1" applyBorder="1" applyAlignment="1" applyProtection="1">
      <alignment horizontal="center" vertical="center"/>
    </xf>
    <xf numFmtId="0" fontId="42" fillId="0" borderId="66" xfId="0" applyFont="1" applyBorder="1" applyAlignment="1" applyProtection="1">
      <alignment horizontal="left" vertical="center" wrapText="1"/>
    </xf>
    <xf numFmtId="0" fontId="22" fillId="0" borderId="66" xfId="5" applyFont="1" applyBorder="1" applyAlignment="1" applyProtection="1">
      <alignment horizontal="center" vertical="center" wrapText="1"/>
    </xf>
    <xf numFmtId="0" fontId="22" fillId="0" borderId="62" xfId="1" applyFont="1" applyFill="1" applyBorder="1" applyAlignment="1" applyProtection="1">
      <alignment horizontal="center" vertical="center" wrapText="1"/>
    </xf>
    <xf numFmtId="0" fontId="23" fillId="0" borderId="66" xfId="1" applyFont="1" applyBorder="1" applyAlignment="1" applyProtection="1">
      <alignment horizontal="center" vertical="center"/>
    </xf>
    <xf numFmtId="0" fontId="22" fillId="0" borderId="66" xfId="0" applyFont="1" applyBorder="1" applyAlignment="1" applyProtection="1">
      <alignment horizontal="center" vertical="center" wrapText="1"/>
    </xf>
    <xf numFmtId="1" fontId="38" fillId="7" borderId="45" xfId="1" applyNumberFormat="1" applyFont="1" applyFill="1" applyBorder="1" applyAlignment="1" applyProtection="1">
      <alignment horizontal="left" vertical="center" wrapText="1"/>
    </xf>
    <xf numFmtId="49" fontId="38" fillId="7" borderId="46" xfId="1" applyNumberFormat="1" applyFont="1" applyFill="1" applyBorder="1" applyAlignment="1" applyProtection="1">
      <alignment horizontal="left" vertical="center" wrapText="1"/>
    </xf>
    <xf numFmtId="1" fontId="49" fillId="7" borderId="2" xfId="1" applyNumberFormat="1" applyFont="1" applyFill="1" applyBorder="1" applyAlignment="1" applyProtection="1">
      <alignment horizontal="left" vertical="center" wrapText="1"/>
    </xf>
    <xf numFmtId="49" fontId="49" fillId="7" borderId="5" xfId="1" applyNumberFormat="1" applyFont="1" applyFill="1" applyBorder="1" applyAlignment="1" applyProtection="1">
      <alignment horizontal="left" vertical="center" wrapText="1"/>
    </xf>
    <xf numFmtId="49" fontId="23" fillId="11" borderId="48" xfId="1" applyNumberFormat="1" applyFont="1" applyFill="1" applyBorder="1" applyAlignment="1" applyProtection="1">
      <alignment vertical="center"/>
    </xf>
    <xf numFmtId="49" fontId="23" fillId="11" borderId="33" xfId="1" applyNumberFormat="1" applyFont="1" applyFill="1" applyBorder="1" applyAlignment="1" applyProtection="1">
      <alignment vertical="center"/>
    </xf>
    <xf numFmtId="49" fontId="23" fillId="11" borderId="3" xfId="1" applyNumberFormat="1" applyFont="1" applyFill="1" applyBorder="1" applyAlignment="1" applyProtection="1">
      <alignment vertical="center"/>
    </xf>
    <xf numFmtId="0" fontId="42" fillId="0" borderId="0" xfId="0" applyFont="1" applyProtection="1"/>
    <xf numFmtId="0" fontId="42" fillId="0" borderId="0" xfId="0" applyFont="1" applyAlignment="1" applyProtection="1">
      <alignment horizontal="left" vertical="center"/>
    </xf>
    <xf numFmtId="0" fontId="48" fillId="0" borderId="0" xfId="1" applyFont="1" applyAlignment="1" applyProtection="1">
      <alignment horizontal="center" vertical="center"/>
    </xf>
    <xf numFmtId="0" fontId="48" fillId="0" borderId="0" xfId="1" applyFont="1" applyAlignment="1" applyProtection="1">
      <alignment vertical="center"/>
    </xf>
    <xf numFmtId="0" fontId="48" fillId="0" borderId="0" xfId="1" applyFont="1" applyAlignment="1" applyProtection="1">
      <alignment vertical="center" wrapText="1"/>
    </xf>
    <xf numFmtId="4" fontId="48" fillId="0" borderId="0" xfId="1" applyNumberFormat="1" applyFont="1" applyAlignment="1" applyProtection="1">
      <alignment vertical="center"/>
    </xf>
    <xf numFmtId="0" fontId="22" fillId="0" borderId="0" xfId="7" applyFont="1" applyBorder="1" applyAlignment="1" applyProtection="1">
      <alignment vertical="center"/>
    </xf>
    <xf numFmtId="4" fontId="22" fillId="0" borderId="0" xfId="8" applyNumberFormat="1" applyFont="1" applyBorder="1" applyAlignment="1" applyProtection="1">
      <alignment horizontal="left" vertical="top" wrapText="1"/>
    </xf>
    <xf numFmtId="0" fontId="42" fillId="0" borderId="0" xfId="7" applyFont="1" applyBorder="1" applyAlignment="1" applyProtection="1">
      <alignment vertical="center"/>
    </xf>
    <xf numFmtId="4" fontId="23" fillId="9" borderId="63" xfId="2" applyNumberFormat="1" applyFont="1" applyFill="1" applyBorder="1" applyAlignment="1" applyProtection="1">
      <alignment horizontal="center" vertical="center" wrapText="1"/>
      <protection locked="0"/>
    </xf>
    <xf numFmtId="2" fontId="22" fillId="0" borderId="63" xfId="3" applyNumberFormat="1" applyFont="1" applyBorder="1" applyAlignment="1" applyProtection="1">
      <alignment horizontal="center" vertical="center" wrapText="1"/>
      <protection locked="0"/>
    </xf>
    <xf numFmtId="4" fontId="23" fillId="9" borderId="66" xfId="2" applyNumberFormat="1" applyFont="1" applyFill="1" applyBorder="1" applyAlignment="1" applyProtection="1">
      <alignment horizontal="center" vertical="center" wrapText="1"/>
      <protection locked="0"/>
    </xf>
    <xf numFmtId="4" fontId="23" fillId="0" borderId="63" xfId="2" applyNumberFormat="1" applyFont="1" applyFill="1" applyBorder="1" applyAlignment="1" applyProtection="1">
      <alignment horizontal="center" vertical="center" wrapText="1"/>
      <protection locked="0"/>
    </xf>
    <xf numFmtId="4" fontId="23" fillId="0" borderId="60" xfId="2" applyNumberFormat="1" applyFont="1" applyFill="1" applyBorder="1" applyAlignment="1" applyProtection="1">
      <alignment horizontal="center" vertical="center" wrapText="1"/>
      <protection locked="0"/>
    </xf>
    <xf numFmtId="49" fontId="41" fillId="0" borderId="2" xfId="0" applyNumberFormat="1" applyFont="1" applyBorder="1" applyAlignment="1" applyProtection="1">
      <alignment horizontal="center" vertical="center"/>
      <protection locked="0"/>
    </xf>
    <xf numFmtId="0" fontId="43" fillId="0" borderId="1" xfId="0" applyFont="1" applyBorder="1" applyAlignment="1" applyProtection="1">
      <alignment vertical="center" wrapText="1"/>
      <protection locked="0"/>
    </xf>
    <xf numFmtId="0" fontId="22" fillId="0" borderId="1" xfId="1" applyFont="1" applyBorder="1" applyAlignment="1" applyProtection="1">
      <alignment vertical="center" wrapText="1"/>
      <protection locked="0"/>
    </xf>
    <xf numFmtId="0" fontId="43" fillId="0" borderId="3" xfId="0" applyFont="1" applyBorder="1" applyAlignment="1" applyProtection="1">
      <alignment vertical="center" wrapText="1"/>
      <protection locked="0"/>
    </xf>
    <xf numFmtId="49" fontId="22" fillId="0" borderId="2" xfId="0" applyNumberFormat="1" applyFont="1" applyBorder="1" applyAlignment="1" applyProtection="1">
      <alignment horizontal="center" vertical="center"/>
      <protection locked="0"/>
    </xf>
    <xf numFmtId="49" fontId="22" fillId="0" borderId="1" xfId="0" applyNumberFormat="1" applyFont="1" applyBorder="1" applyProtection="1">
      <protection locked="0"/>
    </xf>
    <xf numFmtId="0" fontId="22" fillId="0" borderId="1" xfId="0" applyFont="1" applyBorder="1" applyProtection="1">
      <protection locked="0"/>
    </xf>
    <xf numFmtId="0" fontId="44" fillId="0" borderId="1" xfId="0" applyFont="1" applyBorder="1" applyProtection="1">
      <protection locked="0"/>
    </xf>
    <xf numFmtId="0" fontId="45" fillId="0" borderId="3" xfId="0" applyFont="1" applyBorder="1" applyProtection="1">
      <protection locked="0"/>
    </xf>
    <xf numFmtId="0" fontId="48" fillId="0" borderId="2" xfId="1" applyFont="1" applyBorder="1" applyAlignment="1" applyProtection="1">
      <alignment horizontal="center" vertical="center"/>
      <protection locked="0"/>
    </xf>
    <xf numFmtId="0" fontId="48" fillId="0" borderId="1" xfId="1" applyFont="1" applyBorder="1" applyAlignment="1" applyProtection="1">
      <alignment vertical="center"/>
      <protection locked="0"/>
    </xf>
    <xf numFmtId="0" fontId="48" fillId="0" borderId="1" xfId="1" applyFont="1" applyBorder="1" applyAlignment="1" applyProtection="1">
      <alignment horizontal="center" vertical="center"/>
      <protection locked="0"/>
    </xf>
    <xf numFmtId="4" fontId="48" fillId="0" borderId="1" xfId="1" applyNumberFormat="1" applyFont="1" applyBorder="1" applyAlignment="1" applyProtection="1">
      <alignment vertical="center"/>
      <protection locked="0"/>
    </xf>
    <xf numFmtId="0" fontId="48" fillId="0" borderId="3" xfId="1" applyFont="1" applyBorder="1" applyAlignment="1" applyProtection="1">
      <alignment vertical="center"/>
      <protection locked="0"/>
    </xf>
    <xf numFmtId="0" fontId="22" fillId="0" borderId="1" xfId="1" applyFont="1" applyBorder="1" applyAlignment="1" applyProtection="1">
      <alignment horizontal="left" vertical="center" wrapText="1"/>
      <protection locked="0"/>
    </xf>
    <xf numFmtId="0" fontId="48" fillId="0" borderId="49" xfId="1" applyFont="1" applyBorder="1" applyAlignment="1" applyProtection="1">
      <alignment horizontal="center" vertical="center"/>
      <protection locked="0"/>
    </xf>
    <xf numFmtId="0" fontId="48" fillId="0" borderId="50" xfId="1" applyFont="1" applyBorder="1" applyAlignment="1" applyProtection="1">
      <alignment vertical="center"/>
      <protection locked="0"/>
    </xf>
    <xf numFmtId="0" fontId="22" fillId="0" borderId="50" xfId="1" applyFont="1" applyBorder="1" applyAlignment="1" applyProtection="1">
      <alignment vertical="center" wrapText="1"/>
      <protection locked="0"/>
    </xf>
    <xf numFmtId="0" fontId="48" fillId="0" borderId="50" xfId="1" applyFont="1" applyBorder="1" applyAlignment="1" applyProtection="1">
      <alignment horizontal="center" vertical="center"/>
      <protection locked="0"/>
    </xf>
    <xf numFmtId="4" fontId="48" fillId="0" borderId="50" xfId="1" applyNumberFormat="1" applyFont="1" applyBorder="1" applyAlignment="1" applyProtection="1">
      <alignment vertical="center"/>
      <protection locked="0"/>
    </xf>
    <xf numFmtId="0" fontId="48" fillId="0" borderId="51" xfId="1" applyFont="1" applyBorder="1" applyAlignment="1" applyProtection="1">
      <alignment vertical="center"/>
      <protection locked="0"/>
    </xf>
    <xf numFmtId="0" fontId="22" fillId="0" borderId="1" xfId="7" applyFont="1" applyBorder="1" applyAlignment="1" applyProtection="1">
      <alignment vertical="center"/>
    </xf>
    <xf numFmtId="4" fontId="22" fillId="0" borderId="1" xfId="8" applyNumberFormat="1" applyFont="1" applyBorder="1" applyAlignment="1" applyProtection="1">
      <alignment horizontal="left" vertical="top" wrapText="1"/>
    </xf>
    <xf numFmtId="4" fontId="23" fillId="9" borderId="1" xfId="2" applyNumberFormat="1" applyFont="1" applyFill="1" applyBorder="1" applyAlignment="1" applyProtection="1">
      <alignment horizontal="center" vertical="center" wrapText="1"/>
      <protection locked="0"/>
    </xf>
    <xf numFmtId="0" fontId="53" fillId="0" borderId="0" xfId="9" applyFont="1" applyAlignment="1" applyProtection="1">
      <alignment vertical="center"/>
    </xf>
    <xf numFmtId="4" fontId="22" fillId="8" borderId="1" xfId="2" applyNumberFormat="1" applyFont="1" applyFill="1" applyBorder="1" applyAlignment="1" applyProtection="1">
      <alignment horizontal="center" vertical="center" wrapText="1"/>
    </xf>
    <xf numFmtId="4" fontId="22" fillId="9" borderId="63" xfId="2" applyNumberFormat="1" applyFont="1" applyFill="1" applyBorder="1" applyAlignment="1" applyProtection="1">
      <alignment horizontal="center" vertical="center" wrapText="1"/>
      <protection locked="0"/>
    </xf>
    <xf numFmtId="4" fontId="22" fillId="9" borderId="1" xfId="2" applyNumberFormat="1" applyFont="1" applyFill="1" applyBorder="1" applyAlignment="1" applyProtection="1">
      <alignment horizontal="center" vertical="center" wrapText="1"/>
      <protection locked="0"/>
    </xf>
    <xf numFmtId="4" fontId="22" fillId="0" borderId="63" xfId="2" applyNumberFormat="1" applyFont="1" applyFill="1" applyBorder="1" applyAlignment="1" applyProtection="1">
      <alignment horizontal="center" vertical="center" wrapText="1"/>
      <protection locked="0"/>
    </xf>
    <xf numFmtId="4" fontId="22" fillId="0" borderId="60" xfId="2" applyNumberFormat="1" applyFont="1" applyFill="1" applyBorder="1" applyAlignment="1" applyProtection="1">
      <alignment horizontal="center" vertical="center" wrapText="1"/>
      <protection locked="0"/>
    </xf>
    <xf numFmtId="0" fontId="42" fillId="0" borderId="1" xfId="0" applyFont="1" applyBorder="1" applyAlignment="1" applyProtection="1">
      <alignment horizontal="left" vertical="center" wrapText="1"/>
    </xf>
    <xf numFmtId="0" fontId="48" fillId="0" borderId="0" xfId="1" applyFont="1" applyAlignment="1" applyProtection="1">
      <alignment horizontal="center" vertical="center"/>
      <protection locked="0"/>
    </xf>
    <xf numFmtId="0" fontId="48" fillId="0" borderId="0" xfId="1" applyFont="1" applyAlignment="1" applyProtection="1">
      <alignment vertical="center"/>
      <protection locked="0"/>
    </xf>
    <xf numFmtId="0" fontId="48" fillId="0" borderId="0" xfId="1" applyFont="1" applyAlignment="1" applyProtection="1">
      <alignment vertical="center" wrapText="1"/>
      <protection locked="0"/>
    </xf>
    <xf numFmtId="4" fontId="48" fillId="0" borderId="0" xfId="1" applyNumberFormat="1" applyFont="1" applyAlignment="1" applyProtection="1">
      <alignment vertical="center"/>
      <protection locked="0"/>
    </xf>
    <xf numFmtId="0" fontId="33" fillId="0" borderId="0" xfId="0" applyFont="1" applyAlignment="1" applyProtection="1">
      <alignment horizontal="center" vertical="center" wrapText="1"/>
    </xf>
    <xf numFmtId="0" fontId="34" fillId="0" borderId="0" xfId="0" applyFont="1" applyAlignment="1" applyProtection="1">
      <alignment horizontal="center" vertical="center" wrapText="1"/>
    </xf>
    <xf numFmtId="49" fontId="23" fillId="0" borderId="16" xfId="0" applyNumberFormat="1" applyFont="1" applyBorder="1" applyAlignment="1" applyProtection="1">
      <alignment horizontal="center" vertical="center" wrapText="1"/>
    </xf>
    <xf numFmtId="49" fontId="23" fillId="0" borderId="21" xfId="0" applyNumberFormat="1" applyFont="1" applyBorder="1" applyAlignment="1" applyProtection="1">
      <alignment horizontal="center" vertical="center" wrapText="1"/>
    </xf>
    <xf numFmtId="49" fontId="23" fillId="0" borderId="27" xfId="0" applyNumberFormat="1" applyFont="1" applyBorder="1" applyAlignment="1" applyProtection="1">
      <alignment horizontal="center" vertical="center" wrapText="1"/>
    </xf>
    <xf numFmtId="49" fontId="23" fillId="0" borderId="37" xfId="0" applyNumberFormat="1" applyFont="1" applyBorder="1" applyAlignment="1" applyProtection="1">
      <alignment horizontal="center" vertical="center" wrapText="1"/>
    </xf>
    <xf numFmtId="49" fontId="23" fillId="0" borderId="38" xfId="0" applyNumberFormat="1" applyFont="1" applyBorder="1" applyAlignment="1" applyProtection="1">
      <alignment horizontal="center" vertical="center" wrapText="1"/>
    </xf>
    <xf numFmtId="49" fontId="23" fillId="0" borderId="39" xfId="0" applyNumberFormat="1" applyFont="1" applyBorder="1" applyAlignment="1" applyProtection="1">
      <alignment horizontal="center" vertical="center" wrapText="1"/>
    </xf>
    <xf numFmtId="0" fontId="23" fillId="4" borderId="41" xfId="0" applyFont="1" applyFill="1" applyBorder="1" applyAlignment="1" applyProtection="1">
      <alignment horizontal="center" vertical="center" wrapText="1"/>
    </xf>
    <xf numFmtId="0" fontId="23" fillId="4" borderId="40" xfId="0" applyFont="1" applyFill="1" applyBorder="1" applyAlignment="1" applyProtection="1">
      <alignment horizontal="center" vertical="center" wrapText="1"/>
    </xf>
    <xf numFmtId="0" fontId="23" fillId="4" borderId="4" xfId="0" applyFont="1" applyFill="1" applyBorder="1" applyAlignment="1" applyProtection="1">
      <alignment horizontal="center" vertical="center" wrapText="1"/>
    </xf>
    <xf numFmtId="0" fontId="23" fillId="4" borderId="52" xfId="0" applyFont="1" applyFill="1" applyBorder="1" applyAlignment="1" applyProtection="1">
      <alignment horizontal="center" vertical="center" wrapText="1"/>
    </xf>
    <xf numFmtId="0" fontId="23" fillId="4" borderId="53" xfId="0" applyFont="1" applyFill="1" applyBorder="1" applyAlignment="1" applyProtection="1">
      <alignment horizontal="center" vertical="center" wrapText="1"/>
    </xf>
    <xf numFmtId="0" fontId="23" fillId="4" borderId="54" xfId="0" applyFont="1" applyFill="1" applyBorder="1" applyAlignment="1" applyProtection="1">
      <alignment horizontal="center" vertical="center" wrapText="1"/>
    </xf>
    <xf numFmtId="0" fontId="23" fillId="4" borderId="42" xfId="0" applyFont="1" applyFill="1" applyBorder="1" applyAlignment="1" applyProtection="1">
      <alignment horizontal="center" vertical="center" wrapText="1"/>
    </xf>
    <xf numFmtId="0" fontId="23" fillId="4" borderId="43" xfId="0" applyFont="1" applyFill="1" applyBorder="1" applyAlignment="1" applyProtection="1">
      <alignment horizontal="center" vertical="center" wrapText="1"/>
    </xf>
    <xf numFmtId="0" fontId="23" fillId="4" borderId="36" xfId="0" applyFont="1" applyFill="1" applyBorder="1" applyAlignment="1" applyProtection="1">
      <alignment horizontal="center" vertical="center" wrapText="1"/>
    </xf>
    <xf numFmtId="0" fontId="21" fillId="6" borderId="14" xfId="7" applyFont="1" applyFill="1" applyBorder="1" applyAlignment="1" applyProtection="1">
      <alignment horizontal="center" vertical="center" wrapText="1"/>
      <protection locked="0"/>
    </xf>
    <xf numFmtId="0" fontId="21" fillId="6" borderId="15" xfId="7" applyFont="1" applyFill="1" applyBorder="1" applyAlignment="1" applyProtection="1">
      <alignment horizontal="center" vertical="center" wrapText="1"/>
      <protection locked="0"/>
    </xf>
    <xf numFmtId="0" fontId="40" fillId="10" borderId="66" xfId="7" applyFont="1" applyFill="1" applyBorder="1" applyAlignment="1" applyProtection="1">
      <alignment horizontal="center" vertical="center" wrapText="1"/>
    </xf>
    <xf numFmtId="0" fontId="23" fillId="0" borderId="55" xfId="0" applyFont="1" applyBorder="1" applyAlignment="1" applyProtection="1">
      <alignment horizontal="center" vertical="center" wrapText="1"/>
    </xf>
    <xf numFmtId="0" fontId="23" fillId="0" borderId="35" xfId="0" applyFont="1" applyBorder="1" applyAlignment="1" applyProtection="1">
      <alignment horizontal="center" vertical="center" wrapText="1"/>
    </xf>
    <xf numFmtId="0" fontId="23" fillId="0" borderId="23" xfId="0" applyFont="1" applyBorder="1" applyAlignment="1" applyProtection="1">
      <alignment horizontal="center" vertical="center" wrapText="1"/>
    </xf>
    <xf numFmtId="0" fontId="23" fillId="0" borderId="29" xfId="0" applyFont="1" applyBorder="1" applyAlignment="1" applyProtection="1">
      <alignment horizontal="center" vertical="center" wrapText="1"/>
    </xf>
    <xf numFmtId="0" fontId="23" fillId="0" borderId="24" xfId="0" applyFont="1" applyBorder="1" applyAlignment="1" applyProtection="1">
      <alignment horizontal="center" vertical="center" wrapText="1"/>
    </xf>
    <xf numFmtId="0" fontId="23" fillId="0" borderId="26" xfId="0" applyFont="1" applyBorder="1" applyAlignment="1" applyProtection="1">
      <alignment horizontal="center" vertical="center" wrapText="1"/>
    </xf>
    <xf numFmtId="0" fontId="23" fillId="0" borderId="32" xfId="0" applyFont="1" applyBorder="1" applyAlignment="1" applyProtection="1">
      <alignment horizontal="center" vertical="center" wrapText="1"/>
    </xf>
    <xf numFmtId="0" fontId="40" fillId="10" borderId="42" xfId="7" applyFont="1" applyFill="1" applyBorder="1" applyAlignment="1" applyProtection="1">
      <alignment horizontal="center" vertical="center" wrapText="1"/>
    </xf>
    <xf numFmtId="0" fontId="40" fillId="10" borderId="43" xfId="7" applyFont="1" applyFill="1" applyBorder="1" applyAlignment="1" applyProtection="1">
      <alignment horizontal="center" vertical="center" wrapText="1"/>
    </xf>
    <xf numFmtId="0" fontId="40" fillId="10" borderId="65" xfId="7" applyFont="1" applyFill="1" applyBorder="1" applyAlignment="1" applyProtection="1">
      <alignment horizontal="center" vertical="center" wrapText="1"/>
    </xf>
    <xf numFmtId="0" fontId="14" fillId="0" borderId="0" xfId="1" applyFont="1" applyAlignment="1" applyProtection="1">
      <alignment horizontal="center" vertical="center" wrapText="1"/>
      <protection locked="0"/>
    </xf>
    <xf numFmtId="0" fontId="22" fillId="0" borderId="20" xfId="0" applyFont="1" applyBorder="1" applyAlignment="1" applyProtection="1">
      <alignment horizontal="center" vertical="center" wrapText="1"/>
      <protection locked="0"/>
    </xf>
    <xf numFmtId="0" fontId="22" fillId="0" borderId="25" xfId="0" applyFont="1" applyBorder="1" applyAlignment="1" applyProtection="1">
      <alignment horizontal="center" vertical="center" wrapText="1"/>
      <protection locked="0"/>
    </xf>
    <xf numFmtId="0" fontId="22" fillId="0" borderId="31" xfId="0" applyFont="1" applyBorder="1" applyAlignment="1" applyProtection="1">
      <alignment horizontal="center" vertical="center" wrapText="1"/>
      <protection locked="0"/>
    </xf>
    <xf numFmtId="0" fontId="21" fillId="6" borderId="13" xfId="0" applyFont="1" applyFill="1" applyBorder="1" applyAlignment="1" applyProtection="1">
      <alignment horizontal="center" vertical="center" wrapText="1"/>
      <protection locked="0"/>
    </xf>
    <xf numFmtId="0" fontId="21" fillId="6" borderId="14" xfId="0" applyFont="1" applyFill="1" applyBorder="1" applyAlignment="1" applyProtection="1">
      <alignment horizontal="center" vertical="center" wrapText="1"/>
      <protection locked="0"/>
    </xf>
    <xf numFmtId="0" fontId="21" fillId="6" borderId="15" xfId="0" applyFont="1" applyFill="1" applyBorder="1" applyAlignment="1" applyProtection="1">
      <alignment horizontal="center" vertical="center" wrapText="1"/>
      <protection locked="0"/>
    </xf>
    <xf numFmtId="0" fontId="22" fillId="0" borderId="21" xfId="0" applyFont="1" applyBorder="1" applyAlignment="1" applyProtection="1">
      <alignment horizontal="center" vertical="center" wrapText="1"/>
      <protection locked="0"/>
    </xf>
    <xf numFmtId="0" fontId="22" fillId="0" borderId="23" xfId="0" applyFont="1" applyBorder="1" applyAlignment="1" applyProtection="1">
      <alignment horizontal="center" vertical="center" wrapText="1"/>
      <protection locked="0"/>
    </xf>
    <xf numFmtId="0" fontId="22" fillId="0" borderId="29" xfId="0" applyFont="1" applyBorder="1" applyAlignment="1" applyProtection="1">
      <alignment horizontal="center" vertical="center" wrapText="1"/>
      <protection locked="0"/>
    </xf>
    <xf numFmtId="0" fontId="23" fillId="0" borderId="26" xfId="0" applyFont="1" applyBorder="1" applyAlignment="1" applyProtection="1">
      <alignment horizontal="center" vertical="center" wrapText="1"/>
      <protection locked="0"/>
    </xf>
    <xf numFmtId="0" fontId="23" fillId="0" borderId="32" xfId="0" applyFont="1" applyBorder="1" applyAlignment="1" applyProtection="1">
      <alignment horizontal="center" vertical="center" wrapText="1"/>
      <protection locked="0"/>
    </xf>
    <xf numFmtId="49" fontId="22" fillId="0" borderId="16" xfId="0" applyNumberFormat="1" applyFont="1" applyBorder="1" applyAlignment="1" applyProtection="1">
      <alignment horizontal="center" vertical="center" wrapText="1"/>
      <protection locked="0"/>
    </xf>
    <xf numFmtId="49" fontId="22" fillId="0" borderId="21" xfId="0" applyNumberFormat="1" applyFont="1" applyBorder="1" applyAlignment="1" applyProtection="1">
      <alignment horizontal="center" vertical="center" wrapText="1"/>
      <protection locked="0"/>
    </xf>
    <xf numFmtId="49" fontId="22" fillId="0" borderId="27" xfId="0" applyNumberFormat="1" applyFont="1" applyBorder="1" applyAlignment="1" applyProtection="1">
      <alignment horizontal="center" vertical="center" wrapText="1"/>
      <protection locked="0"/>
    </xf>
    <xf numFmtId="49" fontId="22" fillId="0" borderId="17" xfId="0" applyNumberFormat="1" applyFont="1" applyBorder="1" applyAlignment="1" applyProtection="1">
      <alignment horizontal="center" vertical="center" wrapText="1"/>
      <protection locked="0"/>
    </xf>
    <xf numFmtId="49" fontId="22" fillId="0" borderId="22" xfId="0" applyNumberFormat="1" applyFont="1" applyBorder="1" applyAlignment="1" applyProtection="1">
      <alignment horizontal="center" vertical="center" wrapText="1"/>
      <protection locked="0"/>
    </xf>
    <xf numFmtId="49" fontId="22" fillId="0" borderId="28" xfId="0" applyNumberFormat="1" applyFont="1" applyBorder="1" applyAlignment="1" applyProtection="1">
      <alignment horizontal="center" vertical="center" wrapText="1"/>
      <protection locked="0"/>
    </xf>
    <xf numFmtId="0" fontId="22" fillId="0" borderId="18" xfId="0" applyFont="1" applyBorder="1" applyAlignment="1" applyProtection="1">
      <alignment horizontal="center" vertical="center" wrapText="1"/>
      <protection locked="0"/>
    </xf>
    <xf numFmtId="0" fontId="22" fillId="0" borderId="17" xfId="0" applyFont="1" applyBorder="1" applyAlignment="1" applyProtection="1">
      <alignment horizontal="center" vertical="center" wrapText="1"/>
      <protection locked="0"/>
    </xf>
    <xf numFmtId="0" fontId="22" fillId="0" borderId="22" xfId="0" applyFont="1" applyBorder="1" applyAlignment="1" applyProtection="1">
      <alignment horizontal="center" vertical="center" wrapText="1"/>
      <protection locked="0"/>
    </xf>
    <xf numFmtId="0" fontId="22" fillId="0" borderId="28" xfId="0" applyFont="1" applyBorder="1" applyAlignment="1" applyProtection="1">
      <alignment horizontal="center" vertical="center" wrapText="1"/>
      <protection locked="0"/>
    </xf>
    <xf numFmtId="0" fontId="22" fillId="0" borderId="19" xfId="0" applyFont="1" applyBorder="1" applyAlignment="1" applyProtection="1">
      <alignment horizontal="center" vertical="center" wrapText="1"/>
      <protection locked="0"/>
    </xf>
    <xf numFmtId="0" fontId="22" fillId="0" borderId="24" xfId="0" applyFont="1" applyBorder="1" applyAlignment="1" applyProtection="1">
      <alignment horizontal="center" vertical="center" wrapText="1"/>
      <protection locked="0"/>
    </xf>
    <xf numFmtId="0" fontId="22" fillId="0" borderId="30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left" vertical="center" wrapText="1"/>
      <protection locked="0"/>
    </xf>
    <xf numFmtId="0" fontId="19" fillId="0" borderId="0" xfId="4" applyFont="1" applyAlignment="1" applyProtection="1">
      <alignment horizontal="left" vertical="top" wrapText="1"/>
      <protection locked="0"/>
    </xf>
    <xf numFmtId="0" fontId="19" fillId="0" borderId="0" xfId="4" applyFont="1" applyAlignment="1" applyProtection="1">
      <alignment horizontal="left" vertical="center" wrapText="1"/>
      <protection locked="0"/>
    </xf>
    <xf numFmtId="0" fontId="28" fillId="0" borderId="0" xfId="1" applyFont="1" applyAlignment="1">
      <alignment horizontal="center" vertical="center" wrapText="1"/>
    </xf>
    <xf numFmtId="0" fontId="13" fillId="0" borderId="0" xfId="1" applyFont="1" applyAlignment="1" applyProtection="1">
      <alignment horizontal="center" vertical="center" wrapText="1"/>
      <protection locked="0"/>
    </xf>
    <xf numFmtId="0" fontId="31" fillId="0" borderId="0" xfId="4" applyFont="1" applyAlignment="1">
      <alignment horizontal="left" vertical="top" wrapText="1"/>
    </xf>
    <xf numFmtId="0" fontId="30" fillId="0" borderId="0" xfId="4" applyFont="1" applyAlignment="1">
      <alignment horizontal="left" vertical="top" wrapText="1"/>
    </xf>
    <xf numFmtId="0" fontId="11" fillId="2" borderId="7" xfId="1" applyFont="1" applyFill="1" applyBorder="1" applyAlignment="1" applyProtection="1">
      <alignment horizontal="left" vertical="center" wrapText="1"/>
      <protection locked="0"/>
    </xf>
    <xf numFmtId="0" fontId="29" fillId="0" borderId="0" xfId="4" applyFont="1" applyAlignment="1">
      <alignment horizontal="left" vertical="top" wrapText="1"/>
    </xf>
    <xf numFmtId="0" fontId="27" fillId="0" borderId="0" xfId="4" applyFont="1" applyAlignment="1">
      <alignment horizontal="left" vertical="top" wrapText="1"/>
    </xf>
  </cellXfs>
  <cellStyles count="11">
    <cellStyle name="Гиперссылка" xfId="9" builtinId="8"/>
    <cellStyle name="Обычный" xfId="0" builtinId="0"/>
    <cellStyle name="Обычный 2" xfId="1" xr:uid="{00000000-0005-0000-0000-000001000000}"/>
    <cellStyle name="Обычный 2 2" xfId="4" xr:uid="{00000000-0005-0000-0000-000002000000}"/>
    <cellStyle name="Обычный 3" xfId="10" xr:uid="{EA431DAC-A54A-4D97-99F7-F7AD0A9ECE03}"/>
    <cellStyle name="Обычный 3 2" xfId="5" xr:uid="{00000000-0005-0000-0000-000003000000}"/>
    <cellStyle name="Обычный 3 3 2" xfId="7" xr:uid="{F7F4A96E-F4E3-4EFE-B312-97AC93DE8F0A}"/>
    <cellStyle name="Обычный 4" xfId="6" xr:uid="{00000000-0005-0000-0000-000004000000}"/>
    <cellStyle name="Обычный 9 2" xfId="8" xr:uid="{F4659218-C600-4ADB-B895-9921B3E3988C}"/>
    <cellStyle name="Финансовый" xfId="3" builtinId="3"/>
    <cellStyle name="Финансовый 2" xfId="2" xr:uid="{00000000-0005-0000-0000-000006000000}"/>
  </cellStyles>
  <dxfs count="0"/>
  <tableStyles count="0" defaultTableStyle="TableStyleMedium2" defaultPivotStyle="PivotStyleLight16"/>
  <colors>
    <mruColors>
      <color rgb="FF95B3D7"/>
      <color rgb="FFD7E2EF"/>
      <color rgb="FFFF66FF"/>
      <color rgb="FFFF99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565739</xdr:colOff>
      <xdr:row>1</xdr:row>
      <xdr:rowOff>133350</xdr:rowOff>
    </xdr:from>
    <xdr:to>
      <xdr:col>6</xdr:col>
      <xdr:colOff>382290</xdr:colOff>
      <xdr:row>15</xdr:row>
      <xdr:rowOff>181984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6582ED4-D990-4958-A303-7F2A5598CF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5739" y="323850"/>
          <a:ext cx="3474151" cy="27156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5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50595-BFBE-4253-8090-C4A8BDBA0AEB}">
  <sheetPr>
    <outlinePr summaryBelow="0"/>
  </sheetPr>
  <dimension ref="A1:Z414"/>
  <sheetViews>
    <sheetView tabSelected="1" view="pageBreakPreview" zoomScale="85" zoomScaleNormal="85" zoomScaleSheetLayoutView="85" workbookViewId="0">
      <pane ySplit="11" topLeftCell="A12" activePane="bottomLeft" state="frozen"/>
      <selection pane="bottomLeft" activeCell="A5" sqref="A5:N5"/>
    </sheetView>
  </sheetViews>
  <sheetFormatPr defaultColWidth="9.140625" defaultRowHeight="15" outlineLevelRow="1" x14ac:dyDescent="0.25"/>
  <cols>
    <col min="1" max="1" width="8" style="219" customWidth="1"/>
    <col min="2" max="2" width="21.28515625" style="220" customWidth="1"/>
    <col min="3" max="3" width="12.42578125" style="220" customWidth="1"/>
    <col min="4" max="4" width="67.28515625" style="221" customWidth="1"/>
    <col min="5" max="5" width="19.85546875" style="219" customWidth="1"/>
    <col min="6" max="7" width="9.5703125" style="220" customWidth="1"/>
    <col min="8" max="8" width="10" style="222" customWidth="1"/>
    <col min="9" max="9" width="12.85546875" style="222" customWidth="1"/>
    <col min="10" max="12" width="13.7109375" style="220" customWidth="1"/>
    <col min="13" max="13" width="19.42578125" style="220" bestFit="1" customWidth="1"/>
    <col min="14" max="14" width="19.5703125" style="220" customWidth="1"/>
    <col min="15" max="15" width="4.5703125" style="149" customWidth="1"/>
    <col min="16" max="16" width="76.7109375" style="150" customWidth="1"/>
    <col min="17" max="17" width="10" style="149" bestFit="1" customWidth="1"/>
    <col min="18" max="20" width="9.140625" style="149"/>
    <col min="21" max="21" width="3.140625" style="149" customWidth="1"/>
    <col min="22" max="22" width="5.85546875" style="149" customWidth="1"/>
    <col min="23" max="24" width="9.140625" style="149" customWidth="1"/>
    <col min="25" max="25" width="12.85546875" style="149" customWidth="1"/>
    <col min="26" max="26" width="32.5703125" style="149" customWidth="1"/>
    <col min="27" max="27" width="16.5703125" style="149" customWidth="1"/>
    <col min="28" max="16384" width="9.140625" style="149"/>
  </cols>
  <sheetData>
    <row r="1" spans="1:26" ht="15.75" x14ac:dyDescent="0.25">
      <c r="A1" s="145"/>
      <c r="B1" s="145"/>
      <c r="C1" s="145"/>
      <c r="D1" s="146"/>
      <c r="E1" s="146"/>
      <c r="F1" s="146"/>
      <c r="G1" s="146"/>
      <c r="H1" s="146"/>
      <c r="I1" s="147"/>
      <c r="J1" s="147"/>
      <c r="K1" s="147"/>
      <c r="L1" s="147"/>
      <c r="M1" s="147"/>
      <c r="N1" s="148"/>
    </row>
    <row r="2" spans="1:26" ht="15.75" x14ac:dyDescent="0.25">
      <c r="A2" s="145"/>
      <c r="B2" s="145"/>
      <c r="C2" s="145"/>
      <c r="D2" s="146"/>
      <c r="E2" s="146"/>
      <c r="F2" s="146"/>
      <c r="G2" s="146"/>
      <c r="H2" s="146"/>
      <c r="I2" s="147"/>
      <c r="J2" s="147"/>
      <c r="K2" s="147"/>
      <c r="L2" s="147"/>
      <c r="M2" s="147"/>
      <c r="N2" s="151"/>
    </row>
    <row r="3" spans="1:26" ht="15.75" x14ac:dyDescent="0.25">
      <c r="A3" s="145"/>
      <c r="B3" s="145"/>
      <c r="C3" s="145"/>
      <c r="D3" s="146"/>
      <c r="E3" s="146"/>
      <c r="F3" s="146"/>
      <c r="G3" s="146"/>
      <c r="H3" s="146"/>
      <c r="I3" s="147"/>
      <c r="J3" s="147"/>
      <c r="K3" s="147"/>
      <c r="L3" s="147"/>
      <c r="M3" s="147"/>
      <c r="N3" s="151"/>
    </row>
    <row r="4" spans="1:26" s="152" customFormat="1" ht="18.75" x14ac:dyDescent="0.25">
      <c r="A4" s="266" t="s">
        <v>84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P4" s="150"/>
    </row>
    <row r="5" spans="1:26" s="152" customFormat="1" ht="15.75" x14ac:dyDescent="0.25">
      <c r="A5" s="267" t="s">
        <v>97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P5" s="150"/>
    </row>
    <row r="6" spans="1:26" s="152" customFormat="1" ht="15.75" x14ac:dyDescent="0.25">
      <c r="A6" s="267" t="s">
        <v>88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P6" s="150"/>
    </row>
    <row r="7" spans="1:26" s="152" customFormat="1" ht="15.75" x14ac:dyDescent="0.25">
      <c r="A7" s="153"/>
      <c r="B7" s="153"/>
      <c r="C7" s="153"/>
      <c r="D7" s="153"/>
      <c r="E7" s="153"/>
      <c r="F7" s="153"/>
      <c r="G7" s="153"/>
      <c r="H7" s="153"/>
      <c r="I7" s="153"/>
      <c r="J7" s="153"/>
      <c r="K7" s="153"/>
      <c r="L7" s="153"/>
      <c r="M7" s="153"/>
      <c r="N7" s="153"/>
      <c r="P7" s="154"/>
    </row>
    <row r="8" spans="1:26" s="152" customFormat="1" ht="15.75" thickBot="1" x14ac:dyDescent="0.25">
      <c r="A8" s="155"/>
      <c r="B8" s="156"/>
      <c r="C8" s="156"/>
      <c r="D8" s="146"/>
      <c r="E8" s="156"/>
      <c r="F8" s="157"/>
      <c r="G8" s="157"/>
      <c r="H8" s="156"/>
      <c r="I8" s="156"/>
      <c r="J8" s="102"/>
      <c r="K8" s="102"/>
      <c r="L8" s="102"/>
      <c r="M8" s="146"/>
      <c r="N8" s="158"/>
      <c r="P8" s="154"/>
    </row>
    <row r="9" spans="1:26" s="152" customFormat="1" x14ac:dyDescent="0.25">
      <c r="A9" s="268" t="s">
        <v>18</v>
      </c>
      <c r="B9" s="271" t="s">
        <v>1</v>
      </c>
      <c r="C9" s="271" t="s">
        <v>69</v>
      </c>
      <c r="D9" s="274" t="s">
        <v>17</v>
      </c>
      <c r="E9" s="274" t="s">
        <v>2</v>
      </c>
      <c r="F9" s="274" t="s">
        <v>19</v>
      </c>
      <c r="G9" s="277" t="s">
        <v>20</v>
      </c>
      <c r="H9" s="280" t="s">
        <v>10</v>
      </c>
      <c r="I9" s="283" t="s">
        <v>68</v>
      </c>
      <c r="J9" s="283"/>
      <c r="K9" s="283"/>
      <c r="L9" s="283"/>
      <c r="M9" s="283"/>
      <c r="N9" s="284"/>
      <c r="P9" s="285" t="s">
        <v>96</v>
      </c>
    </row>
    <row r="10" spans="1:26" s="152" customFormat="1" x14ac:dyDescent="0.2">
      <c r="A10" s="269"/>
      <c r="B10" s="272"/>
      <c r="C10" s="272"/>
      <c r="D10" s="275"/>
      <c r="E10" s="275"/>
      <c r="F10" s="275"/>
      <c r="G10" s="278"/>
      <c r="H10" s="281"/>
      <c r="I10" s="286" t="s">
        <v>64</v>
      </c>
      <c r="J10" s="287"/>
      <c r="K10" s="288" t="s">
        <v>65</v>
      </c>
      <c r="L10" s="290" t="s">
        <v>66</v>
      </c>
      <c r="M10" s="287"/>
      <c r="N10" s="291" t="s">
        <v>67</v>
      </c>
      <c r="O10" s="146"/>
      <c r="P10" s="285"/>
    </row>
    <row r="11" spans="1:26" s="152" customFormat="1" ht="26.25" thickBot="1" x14ac:dyDescent="0.3">
      <c r="A11" s="270"/>
      <c r="B11" s="273"/>
      <c r="C11" s="273"/>
      <c r="D11" s="276"/>
      <c r="E11" s="276"/>
      <c r="F11" s="276"/>
      <c r="G11" s="279"/>
      <c r="H11" s="282"/>
      <c r="I11" s="159" t="s">
        <v>3</v>
      </c>
      <c r="J11" s="159" t="s">
        <v>63</v>
      </c>
      <c r="K11" s="289"/>
      <c r="L11" s="160" t="s">
        <v>3</v>
      </c>
      <c r="M11" s="161" t="s">
        <v>63</v>
      </c>
      <c r="N11" s="292"/>
      <c r="P11" s="285"/>
    </row>
    <row r="12" spans="1:26" s="167" customFormat="1" ht="12.75" x14ac:dyDescent="0.25">
      <c r="A12" s="162">
        <v>1</v>
      </c>
      <c r="B12" s="163">
        <v>2</v>
      </c>
      <c r="C12" s="163">
        <v>3</v>
      </c>
      <c r="D12" s="163">
        <v>4</v>
      </c>
      <c r="E12" s="163">
        <v>5</v>
      </c>
      <c r="F12" s="163">
        <v>6</v>
      </c>
      <c r="G12" s="164">
        <v>7</v>
      </c>
      <c r="H12" s="165">
        <v>8</v>
      </c>
      <c r="I12" s="163">
        <v>9</v>
      </c>
      <c r="J12" s="163">
        <v>10</v>
      </c>
      <c r="K12" s="163">
        <v>11</v>
      </c>
      <c r="L12" s="163">
        <v>12</v>
      </c>
      <c r="M12" s="163">
        <v>13</v>
      </c>
      <c r="N12" s="166">
        <v>14</v>
      </c>
      <c r="P12" s="285"/>
    </row>
    <row r="13" spans="1:26" s="167" customFormat="1" ht="12.75" x14ac:dyDescent="0.25">
      <c r="A13" s="168">
        <v>1</v>
      </c>
      <c r="B13" s="169"/>
      <c r="C13" s="169"/>
      <c r="D13" s="170" t="s">
        <v>98</v>
      </c>
      <c r="E13" s="125"/>
      <c r="F13" s="171"/>
      <c r="G13" s="172"/>
      <c r="H13" s="127"/>
      <c r="I13" s="138"/>
      <c r="J13" s="173"/>
      <c r="K13" s="173"/>
      <c r="L13" s="173"/>
      <c r="M13" s="126"/>
      <c r="N13" s="128"/>
      <c r="P13" s="174"/>
    </row>
    <row r="14" spans="1:26" s="167" customFormat="1" outlineLevel="1" x14ac:dyDescent="0.25">
      <c r="A14" s="175" t="s">
        <v>13</v>
      </c>
      <c r="B14" s="176" t="s">
        <v>118</v>
      </c>
      <c r="C14" s="176"/>
      <c r="D14" s="177" t="s">
        <v>99</v>
      </c>
      <c r="E14" s="178" t="s">
        <v>6</v>
      </c>
      <c r="F14" s="179" t="s">
        <v>59</v>
      </c>
      <c r="G14" s="180"/>
      <c r="H14" s="104">
        <v>1</v>
      </c>
      <c r="I14" s="226"/>
      <c r="J14" s="105"/>
      <c r="K14" s="181">
        <f>J14</f>
        <v>0</v>
      </c>
      <c r="L14" s="181"/>
      <c r="M14" s="112">
        <f>J14*H14</f>
        <v>0</v>
      </c>
      <c r="N14" s="129">
        <f>M14</f>
        <v>0</v>
      </c>
      <c r="P14" s="182" t="s">
        <v>165</v>
      </c>
      <c r="U14" s="255"/>
    </row>
    <row r="15" spans="1:26" s="167" customFormat="1" ht="45" outlineLevel="1" x14ac:dyDescent="0.25">
      <c r="A15" s="183" t="s">
        <v>85</v>
      </c>
      <c r="B15" s="184"/>
      <c r="C15" s="185" t="s">
        <v>127</v>
      </c>
      <c r="D15" s="186" t="s">
        <v>164</v>
      </c>
      <c r="E15" s="187" t="s">
        <v>93</v>
      </c>
      <c r="F15" s="188" t="s">
        <v>94</v>
      </c>
      <c r="G15" s="189">
        <v>1</v>
      </c>
      <c r="H15" s="103">
        <f>1*2</f>
        <v>2</v>
      </c>
      <c r="I15" s="227"/>
      <c r="J15" s="106"/>
      <c r="K15" s="190">
        <f>I15</f>
        <v>0</v>
      </c>
      <c r="L15" s="190">
        <f>I15*H15</f>
        <v>0</v>
      </c>
      <c r="M15" s="114"/>
      <c r="N15" s="130">
        <f>L15</f>
        <v>0</v>
      </c>
      <c r="P15" s="143"/>
      <c r="Z15" s="191"/>
    </row>
    <row r="16" spans="1:26" s="167" customFormat="1" outlineLevel="1" x14ac:dyDescent="0.25">
      <c r="A16" s="183" t="s">
        <v>86</v>
      </c>
      <c r="B16" s="192"/>
      <c r="C16" s="185"/>
      <c r="D16" s="186" t="s">
        <v>100</v>
      </c>
      <c r="E16" s="187" t="s">
        <v>93</v>
      </c>
      <c r="F16" s="193" t="s">
        <v>59</v>
      </c>
      <c r="G16" s="189">
        <v>1</v>
      </c>
      <c r="H16" s="103">
        <f>3*2</f>
        <v>6</v>
      </c>
      <c r="I16" s="134"/>
      <c r="J16" s="194"/>
      <c r="K16" s="190"/>
      <c r="L16" s="190"/>
      <c r="M16" s="114"/>
      <c r="N16" s="130"/>
      <c r="P16" s="143"/>
      <c r="Z16" s="191"/>
    </row>
    <row r="17" spans="1:26" s="167" customFormat="1" outlineLevel="1" x14ac:dyDescent="0.25">
      <c r="A17" s="183" t="s">
        <v>128</v>
      </c>
      <c r="B17" s="192"/>
      <c r="C17" s="185"/>
      <c r="D17" s="186" t="s">
        <v>101</v>
      </c>
      <c r="E17" s="187" t="s">
        <v>93</v>
      </c>
      <c r="F17" s="193" t="s">
        <v>59</v>
      </c>
      <c r="G17" s="189">
        <v>1</v>
      </c>
      <c r="H17" s="103">
        <f>1*2</f>
        <v>2</v>
      </c>
      <c r="I17" s="134"/>
      <c r="J17" s="194"/>
      <c r="K17" s="194"/>
      <c r="L17" s="194"/>
      <c r="M17" s="133"/>
      <c r="N17" s="135"/>
      <c r="P17" s="143"/>
      <c r="Z17" s="191"/>
    </row>
    <row r="18" spans="1:26" s="167" customFormat="1" outlineLevel="1" x14ac:dyDescent="0.25">
      <c r="A18" s="183" t="s">
        <v>129</v>
      </c>
      <c r="B18" s="192"/>
      <c r="C18" s="185"/>
      <c r="D18" s="186" t="s">
        <v>102</v>
      </c>
      <c r="E18" s="187" t="s">
        <v>93</v>
      </c>
      <c r="F18" s="193" t="s">
        <v>59</v>
      </c>
      <c r="G18" s="189">
        <v>1</v>
      </c>
      <c r="H18" s="103">
        <f>4*2</f>
        <v>8</v>
      </c>
      <c r="I18" s="134"/>
      <c r="J18" s="194"/>
      <c r="K18" s="194"/>
      <c r="L18" s="194"/>
      <c r="M18" s="133"/>
      <c r="N18" s="135"/>
      <c r="P18" s="143"/>
      <c r="Z18" s="191"/>
    </row>
    <row r="19" spans="1:26" s="167" customFormat="1" outlineLevel="1" x14ac:dyDescent="0.25">
      <c r="A19" s="183" t="s">
        <v>130</v>
      </c>
      <c r="B19" s="192"/>
      <c r="C19" s="185"/>
      <c r="D19" s="186" t="s">
        <v>103</v>
      </c>
      <c r="E19" s="187" t="s">
        <v>93</v>
      </c>
      <c r="F19" s="193" t="s">
        <v>59</v>
      </c>
      <c r="G19" s="189">
        <v>1</v>
      </c>
      <c r="H19" s="103">
        <f>2*2</f>
        <v>4</v>
      </c>
      <c r="I19" s="134"/>
      <c r="J19" s="194"/>
      <c r="K19" s="194"/>
      <c r="L19" s="194"/>
      <c r="M19" s="133"/>
      <c r="N19" s="135"/>
      <c r="P19" s="143"/>
      <c r="Z19" s="191"/>
    </row>
    <row r="20" spans="1:26" s="167" customFormat="1" ht="45" outlineLevel="1" x14ac:dyDescent="0.25">
      <c r="A20" s="183" t="s">
        <v>131</v>
      </c>
      <c r="B20" s="192"/>
      <c r="C20" s="185"/>
      <c r="D20" s="186" t="s">
        <v>104</v>
      </c>
      <c r="E20" s="187" t="s">
        <v>93</v>
      </c>
      <c r="F20" s="193" t="s">
        <v>59</v>
      </c>
      <c r="G20" s="189">
        <v>1</v>
      </c>
      <c r="H20" s="103">
        <f>1*2</f>
        <v>2</v>
      </c>
      <c r="I20" s="134"/>
      <c r="J20" s="194"/>
      <c r="K20" s="194"/>
      <c r="L20" s="194"/>
      <c r="M20" s="133"/>
      <c r="N20" s="135"/>
      <c r="P20" s="143"/>
      <c r="Z20" s="191"/>
    </row>
    <row r="21" spans="1:26" s="167" customFormat="1" outlineLevel="1" x14ac:dyDescent="0.25">
      <c r="A21" s="183" t="s">
        <v>132</v>
      </c>
      <c r="B21" s="192"/>
      <c r="C21" s="185"/>
      <c r="D21" s="186" t="s">
        <v>105</v>
      </c>
      <c r="E21" s="187" t="s">
        <v>93</v>
      </c>
      <c r="F21" s="193" t="s">
        <v>59</v>
      </c>
      <c r="G21" s="189">
        <v>1</v>
      </c>
      <c r="H21" s="103">
        <f>1*2</f>
        <v>2</v>
      </c>
      <c r="I21" s="134"/>
      <c r="J21" s="194"/>
      <c r="K21" s="194"/>
      <c r="L21" s="194"/>
      <c r="M21" s="133"/>
      <c r="N21" s="135"/>
      <c r="P21" s="143"/>
      <c r="Z21" s="191"/>
    </row>
    <row r="22" spans="1:26" s="167" customFormat="1" ht="30" outlineLevel="1" x14ac:dyDescent="0.25">
      <c r="A22" s="183" t="s">
        <v>133</v>
      </c>
      <c r="B22" s="192"/>
      <c r="C22" s="185"/>
      <c r="D22" s="186" t="s">
        <v>106</v>
      </c>
      <c r="E22" s="187" t="s">
        <v>93</v>
      </c>
      <c r="F22" s="193" t="s">
        <v>59</v>
      </c>
      <c r="G22" s="189">
        <v>1</v>
      </c>
      <c r="H22" s="103">
        <f>1*2</f>
        <v>2</v>
      </c>
      <c r="I22" s="134"/>
      <c r="J22" s="194"/>
      <c r="K22" s="194"/>
      <c r="L22" s="194"/>
      <c r="M22" s="133"/>
      <c r="N22" s="135"/>
      <c r="P22" s="143"/>
      <c r="Z22" s="191"/>
    </row>
    <row r="23" spans="1:26" s="167" customFormat="1" ht="30" outlineLevel="1" x14ac:dyDescent="0.25">
      <c r="A23" s="183" t="s">
        <v>134</v>
      </c>
      <c r="B23" s="192"/>
      <c r="C23" s="185"/>
      <c r="D23" s="186" t="s">
        <v>107</v>
      </c>
      <c r="E23" s="187" t="s">
        <v>93</v>
      </c>
      <c r="F23" s="193" t="s">
        <v>59</v>
      </c>
      <c r="G23" s="189">
        <v>1</v>
      </c>
      <c r="H23" s="103">
        <f>2*2</f>
        <v>4</v>
      </c>
      <c r="I23" s="134"/>
      <c r="J23" s="194"/>
      <c r="K23" s="194"/>
      <c r="L23" s="194"/>
      <c r="M23" s="133"/>
      <c r="N23" s="135"/>
      <c r="P23" s="143"/>
      <c r="Z23" s="191"/>
    </row>
    <row r="24" spans="1:26" s="167" customFormat="1" outlineLevel="1" x14ac:dyDescent="0.25">
      <c r="A24" s="183" t="s">
        <v>135</v>
      </c>
      <c r="B24" s="192"/>
      <c r="C24" s="185"/>
      <c r="D24" s="186" t="s">
        <v>108</v>
      </c>
      <c r="E24" s="187" t="s">
        <v>93</v>
      </c>
      <c r="F24" s="193" t="s">
        <v>59</v>
      </c>
      <c r="G24" s="189">
        <v>1</v>
      </c>
      <c r="H24" s="103">
        <f>1*2</f>
        <v>2</v>
      </c>
      <c r="I24" s="134"/>
      <c r="J24" s="194"/>
      <c r="K24" s="194"/>
      <c r="L24" s="194"/>
      <c r="M24" s="133"/>
      <c r="N24" s="135"/>
      <c r="P24" s="143"/>
      <c r="Z24" s="191"/>
    </row>
    <row r="25" spans="1:26" s="167" customFormat="1" ht="30" outlineLevel="1" x14ac:dyDescent="0.25">
      <c r="A25" s="183" t="s">
        <v>136</v>
      </c>
      <c r="B25" s="192"/>
      <c r="C25" s="185"/>
      <c r="D25" s="186" t="s">
        <v>109</v>
      </c>
      <c r="E25" s="187" t="s">
        <v>93</v>
      </c>
      <c r="F25" s="193" t="s">
        <v>59</v>
      </c>
      <c r="G25" s="189">
        <v>1</v>
      </c>
      <c r="H25" s="103">
        <f>1*2</f>
        <v>2</v>
      </c>
      <c r="I25" s="134"/>
      <c r="J25" s="194"/>
      <c r="K25" s="194"/>
      <c r="L25" s="194"/>
      <c r="M25" s="133"/>
      <c r="N25" s="135"/>
      <c r="P25" s="143"/>
      <c r="Z25" s="191"/>
    </row>
    <row r="26" spans="1:26" s="167" customFormat="1" outlineLevel="1" x14ac:dyDescent="0.25">
      <c r="A26" s="183" t="s">
        <v>137</v>
      </c>
      <c r="B26" s="192"/>
      <c r="C26" s="185"/>
      <c r="D26" s="186" t="s">
        <v>110</v>
      </c>
      <c r="E26" s="187" t="s">
        <v>93</v>
      </c>
      <c r="F26" s="193" t="s">
        <v>59</v>
      </c>
      <c r="G26" s="189">
        <v>1</v>
      </c>
      <c r="H26" s="103">
        <f>1*2</f>
        <v>2</v>
      </c>
      <c r="I26" s="134"/>
      <c r="J26" s="194"/>
      <c r="K26" s="194"/>
      <c r="L26" s="194"/>
      <c r="M26" s="133"/>
      <c r="N26" s="135"/>
      <c r="P26" s="143"/>
      <c r="Z26" s="191"/>
    </row>
    <row r="27" spans="1:26" s="167" customFormat="1" outlineLevel="1" x14ac:dyDescent="0.25">
      <c r="A27" s="183" t="s">
        <v>138</v>
      </c>
      <c r="B27" s="192"/>
      <c r="C27" s="185"/>
      <c r="D27" s="186" t="s">
        <v>111</v>
      </c>
      <c r="E27" s="187" t="s">
        <v>93</v>
      </c>
      <c r="F27" s="193" t="s">
        <v>59</v>
      </c>
      <c r="G27" s="189">
        <v>1</v>
      </c>
      <c r="H27" s="103">
        <f>6*2</f>
        <v>12</v>
      </c>
      <c r="I27" s="134"/>
      <c r="J27" s="194"/>
      <c r="K27" s="194"/>
      <c r="L27" s="194"/>
      <c r="M27" s="133"/>
      <c r="N27" s="135"/>
      <c r="P27" s="143"/>
      <c r="Z27" s="191"/>
    </row>
    <row r="28" spans="1:26" s="167" customFormat="1" outlineLevel="1" x14ac:dyDescent="0.25">
      <c r="A28" s="183" t="s">
        <v>139</v>
      </c>
      <c r="B28" s="192"/>
      <c r="C28" s="185"/>
      <c r="D28" s="186" t="s">
        <v>112</v>
      </c>
      <c r="E28" s="187" t="s">
        <v>93</v>
      </c>
      <c r="F28" s="193" t="s">
        <v>59</v>
      </c>
      <c r="G28" s="189">
        <v>1</v>
      </c>
      <c r="H28" s="103">
        <f>2*2</f>
        <v>4</v>
      </c>
      <c r="I28" s="134"/>
      <c r="J28" s="194"/>
      <c r="K28" s="194"/>
      <c r="L28" s="194"/>
      <c r="M28" s="133"/>
      <c r="N28" s="135"/>
      <c r="P28" s="143"/>
      <c r="Z28" s="191"/>
    </row>
    <row r="29" spans="1:26" s="167" customFormat="1" outlineLevel="1" x14ac:dyDescent="0.25">
      <c r="A29" s="183" t="s">
        <v>140</v>
      </c>
      <c r="B29" s="192"/>
      <c r="C29" s="185"/>
      <c r="D29" s="186" t="s">
        <v>113</v>
      </c>
      <c r="E29" s="187" t="s">
        <v>93</v>
      </c>
      <c r="F29" s="193" t="s">
        <v>59</v>
      </c>
      <c r="G29" s="189">
        <v>1</v>
      </c>
      <c r="H29" s="103">
        <f>1*2</f>
        <v>2</v>
      </c>
      <c r="I29" s="134"/>
      <c r="J29" s="194"/>
      <c r="K29" s="194"/>
      <c r="L29" s="194"/>
      <c r="M29" s="133"/>
      <c r="N29" s="135"/>
      <c r="P29" s="143"/>
      <c r="Z29" s="191"/>
    </row>
    <row r="30" spans="1:26" s="167" customFormat="1" outlineLevel="1" x14ac:dyDescent="0.25">
      <c r="A30" s="183" t="s">
        <v>141</v>
      </c>
      <c r="B30" s="192"/>
      <c r="C30" s="185"/>
      <c r="D30" s="186" t="s">
        <v>114</v>
      </c>
      <c r="E30" s="187" t="s">
        <v>93</v>
      </c>
      <c r="F30" s="193" t="s">
        <v>59</v>
      </c>
      <c r="G30" s="189">
        <v>1</v>
      </c>
      <c r="H30" s="103">
        <f>1*2</f>
        <v>2</v>
      </c>
      <c r="I30" s="134"/>
      <c r="J30" s="194"/>
      <c r="K30" s="194"/>
      <c r="L30" s="194"/>
      <c r="M30" s="133"/>
      <c r="N30" s="135"/>
      <c r="P30" s="143"/>
      <c r="Z30" s="191"/>
    </row>
    <row r="31" spans="1:26" s="167" customFormat="1" ht="30" outlineLevel="1" x14ac:dyDescent="0.25">
      <c r="A31" s="183" t="s">
        <v>142</v>
      </c>
      <c r="B31" s="192"/>
      <c r="C31" s="185"/>
      <c r="D31" s="186" t="s">
        <v>115</v>
      </c>
      <c r="E31" s="187" t="s">
        <v>93</v>
      </c>
      <c r="F31" s="193" t="s">
        <v>59</v>
      </c>
      <c r="G31" s="189">
        <v>1</v>
      </c>
      <c r="H31" s="103">
        <f>1*2</f>
        <v>2</v>
      </c>
      <c r="I31" s="134"/>
      <c r="J31" s="194"/>
      <c r="K31" s="194"/>
      <c r="L31" s="194"/>
      <c r="M31" s="133"/>
      <c r="N31" s="135"/>
      <c r="P31" s="143"/>
      <c r="Z31" s="191"/>
    </row>
    <row r="32" spans="1:26" s="167" customFormat="1" outlineLevel="1" x14ac:dyDescent="0.25">
      <c r="A32" s="183" t="s">
        <v>143</v>
      </c>
      <c r="B32" s="192"/>
      <c r="C32" s="185"/>
      <c r="D32" s="186" t="s">
        <v>116</v>
      </c>
      <c r="E32" s="187" t="s">
        <v>93</v>
      </c>
      <c r="F32" s="193" t="s">
        <v>59</v>
      </c>
      <c r="G32" s="189">
        <v>1</v>
      </c>
      <c r="H32" s="103">
        <f>5*2</f>
        <v>10</v>
      </c>
      <c r="I32" s="134"/>
      <c r="J32" s="194"/>
      <c r="K32" s="194"/>
      <c r="L32" s="194"/>
      <c r="M32" s="133"/>
      <c r="N32" s="135"/>
      <c r="P32" s="143"/>
      <c r="Z32" s="191"/>
    </row>
    <row r="33" spans="1:26" s="167" customFormat="1" outlineLevel="1" x14ac:dyDescent="0.25">
      <c r="A33" s="183" t="s">
        <v>144</v>
      </c>
      <c r="B33" s="192"/>
      <c r="C33" s="185"/>
      <c r="D33" s="186" t="s">
        <v>117</v>
      </c>
      <c r="E33" s="187" t="s">
        <v>93</v>
      </c>
      <c r="F33" s="193" t="s">
        <v>59</v>
      </c>
      <c r="G33" s="189">
        <v>1</v>
      </c>
      <c r="H33" s="103">
        <f>3*2</f>
        <v>6</v>
      </c>
      <c r="I33" s="134"/>
      <c r="J33" s="194"/>
      <c r="K33" s="194"/>
      <c r="L33" s="194"/>
      <c r="M33" s="133"/>
      <c r="N33" s="135"/>
      <c r="P33" s="143"/>
      <c r="Z33" s="191"/>
    </row>
    <row r="34" spans="1:26" s="167" customFormat="1" outlineLevel="1" x14ac:dyDescent="0.25">
      <c r="A34" s="175" t="s">
        <v>14</v>
      </c>
      <c r="B34" s="176" t="s">
        <v>120</v>
      </c>
      <c r="C34" s="176"/>
      <c r="D34" s="177" t="s">
        <v>119</v>
      </c>
      <c r="E34" s="178" t="s">
        <v>6</v>
      </c>
      <c r="F34" s="179" t="s">
        <v>59</v>
      </c>
      <c r="G34" s="180"/>
      <c r="H34" s="104">
        <f>H35</f>
        <v>28</v>
      </c>
      <c r="I34" s="226"/>
      <c r="J34" s="105"/>
      <c r="K34" s="181">
        <f>J34</f>
        <v>0</v>
      </c>
      <c r="L34" s="181"/>
      <c r="M34" s="112">
        <f>J34*H34</f>
        <v>0</v>
      </c>
      <c r="N34" s="129">
        <f>M34</f>
        <v>0</v>
      </c>
      <c r="P34" s="182" t="s">
        <v>165</v>
      </c>
      <c r="U34" s="255"/>
    </row>
    <row r="35" spans="1:26" s="167" customFormat="1" outlineLevel="1" x14ac:dyDescent="0.25">
      <c r="A35" s="195" t="s">
        <v>87</v>
      </c>
      <c r="B35" s="192"/>
      <c r="C35" s="185"/>
      <c r="D35" s="196" t="s">
        <v>121</v>
      </c>
      <c r="E35" s="187" t="s">
        <v>93</v>
      </c>
      <c r="F35" s="193" t="s">
        <v>59</v>
      </c>
      <c r="G35" s="189">
        <v>1</v>
      </c>
      <c r="H35" s="103">
        <v>28</v>
      </c>
      <c r="I35" s="227"/>
      <c r="J35" s="113"/>
      <c r="K35" s="190">
        <f>I35</f>
        <v>0</v>
      </c>
      <c r="L35" s="190">
        <f>I35*H35</f>
        <v>0</v>
      </c>
      <c r="M35" s="114"/>
      <c r="N35" s="130">
        <f>L35</f>
        <v>0</v>
      </c>
      <c r="P35" s="143"/>
      <c r="Z35" s="191"/>
    </row>
    <row r="36" spans="1:26" s="167" customFormat="1" outlineLevel="1" x14ac:dyDescent="0.25">
      <c r="A36" s="195" t="s">
        <v>145</v>
      </c>
      <c r="B36" s="192"/>
      <c r="C36" s="185"/>
      <c r="D36" s="197" t="s">
        <v>122</v>
      </c>
      <c r="E36" s="187" t="s">
        <v>93</v>
      </c>
      <c r="F36" s="198" t="s">
        <v>59</v>
      </c>
      <c r="G36" s="189">
        <v>1</v>
      </c>
      <c r="H36" s="103">
        <v>1</v>
      </c>
      <c r="I36" s="227"/>
      <c r="J36" s="132"/>
      <c r="K36" s="190">
        <f>I36</f>
        <v>0</v>
      </c>
      <c r="L36" s="190">
        <f>I36*H36</f>
        <v>0</v>
      </c>
      <c r="M36" s="114"/>
      <c r="N36" s="130">
        <f>L36</f>
        <v>0</v>
      </c>
      <c r="P36" s="143"/>
      <c r="Z36" s="191"/>
    </row>
    <row r="37" spans="1:26" s="167" customFormat="1" ht="76.5" outlineLevel="1" x14ac:dyDescent="0.25">
      <c r="A37" s="199" t="s">
        <v>15</v>
      </c>
      <c r="B37" s="176" t="s">
        <v>123</v>
      </c>
      <c r="C37" s="200"/>
      <c r="D37" s="201" t="s">
        <v>162</v>
      </c>
      <c r="E37" s="178" t="s">
        <v>6</v>
      </c>
      <c r="F37" s="202" t="s">
        <v>92</v>
      </c>
      <c r="G37" s="180"/>
      <c r="H37" s="104">
        <f>30+57+30+57</f>
        <v>174</v>
      </c>
      <c r="I37" s="226"/>
      <c r="J37" s="228"/>
      <c r="K37" s="181">
        <f>J37</f>
        <v>0</v>
      </c>
      <c r="L37" s="181"/>
      <c r="M37" s="112">
        <f>J37*H37</f>
        <v>0</v>
      </c>
      <c r="N37" s="129">
        <f>M37</f>
        <v>0</v>
      </c>
      <c r="P37" s="182" t="s">
        <v>154</v>
      </c>
      <c r="Z37" s="191"/>
    </row>
    <row r="38" spans="1:26" s="167" customFormat="1" ht="45" outlineLevel="1" x14ac:dyDescent="0.25">
      <c r="A38" s="203" t="s">
        <v>95</v>
      </c>
      <c r="B38" s="204"/>
      <c r="C38" s="204"/>
      <c r="D38" s="205" t="s">
        <v>124</v>
      </c>
      <c r="E38" s="206" t="s">
        <v>93</v>
      </c>
      <c r="F38" s="188" t="s">
        <v>92</v>
      </c>
      <c r="G38" s="207">
        <v>1.03</v>
      </c>
      <c r="H38" s="136">
        <f>ROUND((30+57+30+57)*G38,0)</f>
        <v>179</v>
      </c>
      <c r="I38" s="229"/>
      <c r="J38" s="230"/>
      <c r="K38" s="190">
        <f t="shared" ref="K38" si="0">I38</f>
        <v>0</v>
      </c>
      <c r="L38" s="190">
        <f t="shared" ref="L38" si="1">I38*H38</f>
        <v>0</v>
      </c>
      <c r="M38" s="114"/>
      <c r="N38" s="130">
        <f t="shared" ref="N38" si="2">L38</f>
        <v>0</v>
      </c>
      <c r="P38" s="144"/>
      <c r="Z38" s="191"/>
    </row>
    <row r="39" spans="1:26" s="167" customFormat="1" ht="76.5" outlineLevel="1" x14ac:dyDescent="0.25">
      <c r="A39" s="199" t="s">
        <v>16</v>
      </c>
      <c r="B39" s="176" t="s">
        <v>123</v>
      </c>
      <c r="C39" s="200"/>
      <c r="D39" s="201" t="s">
        <v>155</v>
      </c>
      <c r="E39" s="178" t="s">
        <v>6</v>
      </c>
      <c r="F39" s="202" t="s">
        <v>92</v>
      </c>
      <c r="G39" s="180"/>
      <c r="H39" s="104">
        <v>748</v>
      </c>
      <c r="I39" s="226"/>
      <c r="J39" s="228"/>
      <c r="K39" s="181">
        <f>J39</f>
        <v>0</v>
      </c>
      <c r="L39" s="181"/>
      <c r="M39" s="112">
        <f>J39*H39</f>
        <v>0</v>
      </c>
      <c r="N39" s="129">
        <f>M39</f>
        <v>0</v>
      </c>
      <c r="P39" s="182" t="s">
        <v>154</v>
      </c>
      <c r="Z39" s="191"/>
    </row>
    <row r="40" spans="1:26" s="167" customFormat="1" ht="45" outlineLevel="1" x14ac:dyDescent="0.25">
      <c r="A40" s="203" t="s">
        <v>156</v>
      </c>
      <c r="B40" s="204"/>
      <c r="C40" s="204"/>
      <c r="D40" s="205" t="s">
        <v>124</v>
      </c>
      <c r="E40" s="206" t="s">
        <v>93</v>
      </c>
      <c r="F40" s="188" t="s">
        <v>92</v>
      </c>
      <c r="G40" s="207">
        <v>1.03</v>
      </c>
      <c r="H40" s="136">
        <f>ROUND((33+33+31+31)*G40,0)</f>
        <v>132</v>
      </c>
      <c r="I40" s="229"/>
      <c r="J40" s="230"/>
      <c r="K40" s="190">
        <f t="shared" ref="K40" si="3">I40</f>
        <v>0</v>
      </c>
      <c r="L40" s="190">
        <f t="shared" ref="L40" si="4">I40*H40</f>
        <v>0</v>
      </c>
      <c r="M40" s="114"/>
      <c r="N40" s="130">
        <f t="shared" ref="N40" si="5">L40</f>
        <v>0</v>
      </c>
      <c r="P40" s="144"/>
      <c r="Z40" s="191"/>
    </row>
    <row r="41" spans="1:26" s="167" customFormat="1" ht="30" outlineLevel="1" x14ac:dyDescent="0.25">
      <c r="A41" s="203" t="s">
        <v>157</v>
      </c>
      <c r="B41" s="208"/>
      <c r="C41" s="209"/>
      <c r="D41" s="205" t="s">
        <v>149</v>
      </c>
      <c r="E41" s="206" t="s">
        <v>93</v>
      </c>
      <c r="F41" s="188" t="s">
        <v>92</v>
      </c>
      <c r="G41" s="207">
        <v>1.03</v>
      </c>
      <c r="H41" s="136">
        <f>ROUND(610*G41,0)</f>
        <v>628</v>
      </c>
      <c r="I41" s="227"/>
      <c r="J41" s="113"/>
      <c r="K41" s="190">
        <f t="shared" ref="K41:K42" si="6">I41</f>
        <v>0</v>
      </c>
      <c r="L41" s="190">
        <f t="shared" ref="L41:L42" si="7">I41*H41</f>
        <v>0</v>
      </c>
      <c r="M41" s="114"/>
      <c r="N41" s="130">
        <f t="shared" ref="N41:N42" si="8">L41</f>
        <v>0</v>
      </c>
      <c r="P41" s="143"/>
      <c r="Z41" s="191"/>
    </row>
    <row r="42" spans="1:26" s="167" customFormat="1" ht="45" outlineLevel="1" x14ac:dyDescent="0.25">
      <c r="A42" s="203" t="s">
        <v>158</v>
      </c>
      <c r="B42" s="208"/>
      <c r="C42" s="209"/>
      <c r="D42" s="205" t="s">
        <v>125</v>
      </c>
      <c r="E42" s="206" t="s">
        <v>93</v>
      </c>
      <c r="F42" s="188" t="s">
        <v>92</v>
      </c>
      <c r="G42" s="207">
        <v>1.03</v>
      </c>
      <c r="H42" s="136">
        <f>ROUND(10*G42,0)</f>
        <v>10</v>
      </c>
      <c r="I42" s="227"/>
      <c r="J42" s="132"/>
      <c r="K42" s="190">
        <f t="shared" si="6"/>
        <v>0</v>
      </c>
      <c r="L42" s="190">
        <f t="shared" si="7"/>
        <v>0</v>
      </c>
      <c r="M42" s="114"/>
      <c r="N42" s="130">
        <f t="shared" si="8"/>
        <v>0</v>
      </c>
      <c r="P42" s="143"/>
      <c r="Z42" s="191"/>
    </row>
    <row r="43" spans="1:26" s="167" customFormat="1" ht="30" outlineLevel="1" x14ac:dyDescent="0.25">
      <c r="A43" s="203" t="s">
        <v>160</v>
      </c>
      <c r="B43" s="208"/>
      <c r="C43" s="209"/>
      <c r="D43" s="205" t="s">
        <v>126</v>
      </c>
      <c r="E43" s="206" t="s">
        <v>93</v>
      </c>
      <c r="F43" s="193" t="s">
        <v>92</v>
      </c>
      <c r="G43" s="189">
        <v>1.1000000000000001</v>
      </c>
      <c r="H43" s="136">
        <f>ROUND(748*G43,0)</f>
        <v>823</v>
      </c>
      <c r="I43" s="227"/>
      <c r="J43" s="132"/>
      <c r="K43" s="190">
        <f t="shared" ref="K43" si="9">I43</f>
        <v>0</v>
      </c>
      <c r="L43" s="190">
        <f t="shared" ref="L43" si="10">I43*H43</f>
        <v>0</v>
      </c>
      <c r="M43" s="114"/>
      <c r="N43" s="130">
        <f t="shared" ref="N43" si="11">L43</f>
        <v>0</v>
      </c>
      <c r="P43" s="143"/>
      <c r="Z43" s="191"/>
    </row>
    <row r="44" spans="1:26" s="167" customFormat="1" ht="12.75" outlineLevel="1" x14ac:dyDescent="0.25">
      <c r="A44" s="199" t="s">
        <v>31</v>
      </c>
      <c r="B44" s="176"/>
      <c r="C44" s="200"/>
      <c r="D44" s="201" t="s">
        <v>161</v>
      </c>
      <c r="E44" s="178" t="s">
        <v>6</v>
      </c>
      <c r="F44" s="202" t="s">
        <v>94</v>
      </c>
      <c r="G44" s="180"/>
      <c r="H44" s="104">
        <v>1</v>
      </c>
      <c r="I44" s="226"/>
      <c r="J44" s="228"/>
      <c r="K44" s="181">
        <f>J44</f>
        <v>0</v>
      </c>
      <c r="L44" s="181"/>
      <c r="M44" s="112">
        <f>J44*H44</f>
        <v>0</v>
      </c>
      <c r="N44" s="129">
        <f>M44</f>
        <v>0</v>
      </c>
      <c r="P44" s="174"/>
      <c r="Z44" s="191"/>
    </row>
    <row r="45" spans="1:26" s="146" customFormat="1" x14ac:dyDescent="0.2">
      <c r="A45" s="210"/>
      <c r="B45" s="211"/>
      <c r="C45" s="115"/>
      <c r="D45" s="115" t="s">
        <v>27</v>
      </c>
      <c r="E45" s="107"/>
      <c r="F45" s="107"/>
      <c r="G45" s="107"/>
      <c r="H45" s="108"/>
      <c r="I45" s="109"/>
      <c r="J45" s="110"/>
      <c r="K45" s="110"/>
      <c r="L45" s="119">
        <f>SUM(L14:L44)</f>
        <v>0</v>
      </c>
      <c r="M45" s="119">
        <f t="shared" ref="M45:N45" si="12">SUM(M14:M44)</f>
        <v>0</v>
      </c>
      <c r="N45" s="119">
        <f t="shared" si="12"/>
        <v>0</v>
      </c>
      <c r="P45" s="174"/>
    </row>
    <row r="46" spans="1:26" ht="15.75" thickBot="1" x14ac:dyDescent="0.3">
      <c r="A46" s="212"/>
      <c r="B46" s="213"/>
      <c r="C46" s="116"/>
      <c r="D46" s="116" t="s">
        <v>70</v>
      </c>
      <c r="E46" s="116"/>
      <c r="F46" s="116"/>
      <c r="G46" s="137"/>
      <c r="H46" s="124"/>
      <c r="I46" s="139"/>
      <c r="J46" s="116"/>
      <c r="K46" s="116"/>
      <c r="L46" s="118"/>
      <c r="M46" s="118"/>
      <c r="N46" s="117">
        <f>N45/1.22*0.22</f>
        <v>0</v>
      </c>
      <c r="P46" s="174"/>
    </row>
    <row r="47" spans="1:26" s="217" customFormat="1" x14ac:dyDescent="0.25">
      <c r="A47" s="214" t="s">
        <v>71</v>
      </c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6"/>
      <c r="P47" s="174"/>
    </row>
    <row r="48" spans="1:26" s="217" customFormat="1" x14ac:dyDescent="0.25">
      <c r="A48" s="231" t="s">
        <v>12</v>
      </c>
      <c r="B48" s="232"/>
      <c r="C48" s="232"/>
      <c r="D48" s="233" t="s">
        <v>72</v>
      </c>
      <c r="E48" s="232"/>
      <c r="F48" s="232"/>
      <c r="G48" s="232"/>
      <c r="H48" s="232"/>
      <c r="I48" s="232"/>
      <c r="J48" s="232"/>
      <c r="K48" s="232"/>
      <c r="L48" s="232"/>
      <c r="M48" s="232"/>
      <c r="N48" s="234"/>
      <c r="P48" s="174"/>
    </row>
    <row r="49" spans="1:16" s="218" customFormat="1" x14ac:dyDescent="0.25">
      <c r="A49" s="231" t="s">
        <v>7</v>
      </c>
      <c r="B49" s="232"/>
      <c r="C49" s="232"/>
      <c r="D49" s="233" t="s">
        <v>73</v>
      </c>
      <c r="E49" s="232"/>
      <c r="F49" s="232"/>
      <c r="G49" s="232"/>
      <c r="H49" s="232"/>
      <c r="I49" s="232"/>
      <c r="J49" s="232"/>
      <c r="K49" s="232"/>
      <c r="L49" s="232"/>
      <c r="M49" s="232"/>
      <c r="N49" s="234"/>
      <c r="P49" s="174"/>
    </row>
    <row r="50" spans="1:16" s="218" customFormat="1" x14ac:dyDescent="0.25">
      <c r="A50" s="231" t="s">
        <v>60</v>
      </c>
      <c r="B50" s="232"/>
      <c r="C50" s="232"/>
      <c r="D50" s="233" t="s">
        <v>74</v>
      </c>
      <c r="E50" s="232"/>
      <c r="F50" s="232"/>
      <c r="G50" s="232"/>
      <c r="H50" s="232"/>
      <c r="I50" s="232"/>
      <c r="J50" s="232"/>
      <c r="K50" s="232"/>
      <c r="L50" s="232"/>
      <c r="M50" s="232"/>
      <c r="N50" s="234"/>
      <c r="P50" s="174"/>
    </row>
    <row r="51" spans="1:16" s="218" customFormat="1" ht="25.5" x14ac:dyDescent="0.25">
      <c r="A51" s="231" t="s">
        <v>61</v>
      </c>
      <c r="B51" s="232"/>
      <c r="C51" s="232"/>
      <c r="D51" s="233" t="s">
        <v>75</v>
      </c>
      <c r="E51" s="232"/>
      <c r="F51" s="232"/>
      <c r="G51" s="232"/>
      <c r="H51" s="232"/>
      <c r="I51" s="232"/>
      <c r="J51" s="232"/>
      <c r="K51" s="232"/>
      <c r="L51" s="232"/>
      <c r="M51" s="232"/>
      <c r="N51" s="234"/>
      <c r="P51" s="174"/>
    </row>
    <row r="52" spans="1:16" s="217" customFormat="1" x14ac:dyDescent="0.25">
      <c r="A52" s="235" t="s">
        <v>62</v>
      </c>
      <c r="B52" s="236"/>
      <c r="C52" s="236"/>
      <c r="D52" s="233" t="s">
        <v>76</v>
      </c>
      <c r="E52" s="237"/>
      <c r="F52" s="237"/>
      <c r="G52" s="237"/>
      <c r="H52" s="237"/>
      <c r="I52" s="238"/>
      <c r="J52" s="238"/>
      <c r="K52" s="238"/>
      <c r="L52" s="238"/>
      <c r="M52" s="238"/>
      <c r="N52" s="239"/>
      <c r="P52" s="174"/>
    </row>
    <row r="53" spans="1:16" s="217" customFormat="1" ht="15.75" x14ac:dyDescent="0.25">
      <c r="A53" s="231" t="s">
        <v>83</v>
      </c>
      <c r="B53" s="120"/>
      <c r="C53" s="120"/>
      <c r="D53" s="233" t="s">
        <v>77</v>
      </c>
      <c r="E53" s="121"/>
      <c r="F53" s="121"/>
      <c r="G53" s="120"/>
      <c r="H53" s="122"/>
      <c r="I53" s="121"/>
      <c r="J53" s="121"/>
      <c r="K53" s="120"/>
      <c r="L53" s="120"/>
      <c r="M53" s="121"/>
      <c r="N53" s="123"/>
      <c r="P53" s="174"/>
    </row>
    <row r="54" spans="1:16" x14ac:dyDescent="0.25">
      <c r="A54" s="240">
        <v>7</v>
      </c>
      <c r="B54" s="241"/>
      <c r="C54" s="241"/>
      <c r="D54" s="233" t="s">
        <v>78</v>
      </c>
      <c r="E54" s="242"/>
      <c r="F54" s="241"/>
      <c r="G54" s="241"/>
      <c r="H54" s="243"/>
      <c r="I54" s="243"/>
      <c r="J54" s="241"/>
      <c r="K54" s="241"/>
      <c r="L54" s="241"/>
      <c r="M54" s="241"/>
      <c r="N54" s="244"/>
      <c r="P54" s="174"/>
    </row>
    <row r="55" spans="1:16" x14ac:dyDescent="0.25">
      <c r="A55" s="240">
        <v>8</v>
      </c>
      <c r="B55" s="241"/>
      <c r="C55" s="241"/>
      <c r="D55" s="233" t="s">
        <v>79</v>
      </c>
      <c r="E55" s="242"/>
      <c r="F55" s="241"/>
      <c r="G55" s="241"/>
      <c r="H55" s="243"/>
      <c r="I55" s="243"/>
      <c r="J55" s="241"/>
      <c r="K55" s="241"/>
      <c r="L55" s="241"/>
      <c r="M55" s="241"/>
      <c r="N55" s="244"/>
      <c r="P55" s="174"/>
    </row>
    <row r="56" spans="1:16" x14ac:dyDescent="0.25">
      <c r="A56" s="240">
        <v>9</v>
      </c>
      <c r="B56" s="241"/>
      <c r="C56" s="241"/>
      <c r="D56" s="233" t="s">
        <v>80</v>
      </c>
      <c r="E56" s="242"/>
      <c r="F56" s="241"/>
      <c r="G56" s="241"/>
      <c r="H56" s="243"/>
      <c r="I56" s="243"/>
      <c r="J56" s="241"/>
      <c r="K56" s="241"/>
      <c r="L56" s="241"/>
      <c r="M56" s="241"/>
      <c r="N56" s="244"/>
      <c r="P56" s="182"/>
    </row>
    <row r="57" spans="1:16" x14ac:dyDescent="0.25">
      <c r="A57" s="240">
        <v>10</v>
      </c>
      <c r="B57" s="241"/>
      <c r="C57" s="241"/>
      <c r="D57" s="245" t="s">
        <v>81</v>
      </c>
      <c r="E57" s="242"/>
      <c r="F57" s="241"/>
      <c r="G57" s="241"/>
      <c r="H57" s="243"/>
      <c r="I57" s="243"/>
      <c r="J57" s="241"/>
      <c r="K57" s="241"/>
      <c r="L57" s="241"/>
      <c r="M57" s="241"/>
      <c r="N57" s="244"/>
      <c r="P57" s="174"/>
    </row>
    <row r="58" spans="1:16" ht="15.75" thickBot="1" x14ac:dyDescent="0.3">
      <c r="A58" s="246">
        <v>11</v>
      </c>
      <c r="B58" s="247"/>
      <c r="C58" s="247"/>
      <c r="D58" s="248" t="s">
        <v>82</v>
      </c>
      <c r="E58" s="249"/>
      <c r="F58" s="247"/>
      <c r="G58" s="247"/>
      <c r="H58" s="250"/>
      <c r="I58" s="250"/>
      <c r="J58" s="247"/>
      <c r="K58" s="247"/>
      <c r="L58" s="247"/>
      <c r="M58" s="247"/>
      <c r="N58" s="251"/>
      <c r="P58" s="174"/>
    </row>
    <row r="59" spans="1:16" x14ac:dyDescent="0.25">
      <c r="P59" s="223"/>
    </row>
    <row r="60" spans="1:16" x14ac:dyDescent="0.25">
      <c r="P60" s="223"/>
    </row>
    <row r="61" spans="1:16" x14ac:dyDescent="0.25">
      <c r="P61" s="223"/>
    </row>
    <row r="62" spans="1:16" x14ac:dyDescent="0.25">
      <c r="P62" s="223"/>
    </row>
    <row r="63" spans="1:16" x14ac:dyDescent="0.25">
      <c r="P63" s="224"/>
    </row>
    <row r="64" spans="1:16" x14ac:dyDescent="0.25">
      <c r="P64" s="223"/>
    </row>
    <row r="65" spans="16:16" x14ac:dyDescent="0.25">
      <c r="P65" s="223"/>
    </row>
    <row r="66" spans="16:16" x14ac:dyDescent="0.25">
      <c r="P66" s="223"/>
    </row>
    <row r="67" spans="16:16" x14ac:dyDescent="0.25">
      <c r="P67" s="223"/>
    </row>
    <row r="68" spans="16:16" x14ac:dyDescent="0.25">
      <c r="P68" s="223"/>
    </row>
    <row r="69" spans="16:16" x14ac:dyDescent="0.25">
      <c r="P69" s="223"/>
    </row>
    <row r="70" spans="16:16" x14ac:dyDescent="0.25">
      <c r="P70" s="223"/>
    </row>
    <row r="71" spans="16:16" x14ac:dyDescent="0.25">
      <c r="P71" s="223"/>
    </row>
    <row r="72" spans="16:16" x14ac:dyDescent="0.25">
      <c r="P72" s="223"/>
    </row>
    <row r="73" spans="16:16" x14ac:dyDescent="0.25">
      <c r="P73" s="223"/>
    </row>
    <row r="74" spans="16:16" x14ac:dyDescent="0.25">
      <c r="P74" s="223"/>
    </row>
    <row r="75" spans="16:16" x14ac:dyDescent="0.25">
      <c r="P75" s="223"/>
    </row>
    <row r="76" spans="16:16" x14ac:dyDescent="0.25">
      <c r="P76" s="223"/>
    </row>
    <row r="77" spans="16:16" x14ac:dyDescent="0.25">
      <c r="P77" s="223"/>
    </row>
    <row r="78" spans="16:16" x14ac:dyDescent="0.25">
      <c r="P78" s="223"/>
    </row>
    <row r="79" spans="16:16" x14ac:dyDescent="0.25">
      <c r="P79" s="223"/>
    </row>
    <row r="80" spans="16:16" x14ac:dyDescent="0.25">
      <c r="P80" s="224"/>
    </row>
    <row r="81" spans="16:16" x14ac:dyDescent="0.25">
      <c r="P81" s="223"/>
    </row>
    <row r="82" spans="16:16" x14ac:dyDescent="0.25">
      <c r="P82" s="223"/>
    </row>
    <row r="83" spans="16:16" x14ac:dyDescent="0.25">
      <c r="P83" s="223"/>
    </row>
    <row r="84" spans="16:16" x14ac:dyDescent="0.25">
      <c r="P84" s="223"/>
    </row>
    <row r="85" spans="16:16" x14ac:dyDescent="0.25">
      <c r="P85" s="223"/>
    </row>
    <row r="86" spans="16:16" x14ac:dyDescent="0.25">
      <c r="P86" s="224"/>
    </row>
    <row r="87" spans="16:16" x14ac:dyDescent="0.25">
      <c r="P87" s="223"/>
    </row>
    <row r="88" spans="16:16" x14ac:dyDescent="0.25">
      <c r="P88" s="223"/>
    </row>
    <row r="89" spans="16:16" x14ac:dyDescent="0.25">
      <c r="P89" s="223"/>
    </row>
    <row r="90" spans="16:16" x14ac:dyDescent="0.25">
      <c r="P90" s="224"/>
    </row>
    <row r="91" spans="16:16" x14ac:dyDescent="0.25">
      <c r="P91" s="223"/>
    </row>
    <row r="92" spans="16:16" x14ac:dyDescent="0.25">
      <c r="P92" s="223"/>
    </row>
    <row r="93" spans="16:16" x14ac:dyDescent="0.25">
      <c r="P93" s="223"/>
    </row>
    <row r="94" spans="16:16" x14ac:dyDescent="0.25">
      <c r="P94" s="223"/>
    </row>
    <row r="95" spans="16:16" x14ac:dyDescent="0.25">
      <c r="P95" s="223"/>
    </row>
    <row r="96" spans="16:16" x14ac:dyDescent="0.25">
      <c r="P96" s="224"/>
    </row>
    <row r="97" spans="16:16" x14ac:dyDescent="0.25">
      <c r="P97" s="223"/>
    </row>
    <row r="98" spans="16:16" x14ac:dyDescent="0.25">
      <c r="P98" s="223"/>
    </row>
    <row r="99" spans="16:16" x14ac:dyDescent="0.25">
      <c r="P99" s="223"/>
    </row>
    <row r="100" spans="16:16" x14ac:dyDescent="0.25">
      <c r="P100" s="223"/>
    </row>
    <row r="101" spans="16:16" x14ac:dyDescent="0.25">
      <c r="P101" s="223"/>
    </row>
    <row r="102" spans="16:16" x14ac:dyDescent="0.25">
      <c r="P102" s="223"/>
    </row>
    <row r="103" spans="16:16" x14ac:dyDescent="0.25">
      <c r="P103" s="223"/>
    </row>
    <row r="104" spans="16:16" x14ac:dyDescent="0.25">
      <c r="P104" s="223"/>
    </row>
    <row r="105" spans="16:16" x14ac:dyDescent="0.25">
      <c r="P105" s="223"/>
    </row>
    <row r="106" spans="16:16" x14ac:dyDescent="0.25">
      <c r="P106" s="223"/>
    </row>
    <row r="107" spans="16:16" x14ac:dyDescent="0.25">
      <c r="P107" s="223"/>
    </row>
    <row r="108" spans="16:16" x14ac:dyDescent="0.25">
      <c r="P108" s="223"/>
    </row>
    <row r="109" spans="16:16" x14ac:dyDescent="0.25">
      <c r="P109" s="223"/>
    </row>
    <row r="110" spans="16:16" x14ac:dyDescent="0.25">
      <c r="P110" s="223"/>
    </row>
    <row r="111" spans="16:16" x14ac:dyDescent="0.25">
      <c r="P111" s="223"/>
    </row>
    <row r="112" spans="16:16" x14ac:dyDescent="0.25">
      <c r="P112" s="223"/>
    </row>
    <row r="113" spans="16:16" x14ac:dyDescent="0.25">
      <c r="P113" s="223"/>
    </row>
    <row r="114" spans="16:16" x14ac:dyDescent="0.25">
      <c r="P114" s="223"/>
    </row>
    <row r="115" spans="16:16" x14ac:dyDescent="0.25">
      <c r="P115" s="223"/>
    </row>
    <row r="116" spans="16:16" x14ac:dyDescent="0.25">
      <c r="P116" s="223"/>
    </row>
    <row r="117" spans="16:16" x14ac:dyDescent="0.25">
      <c r="P117" s="223"/>
    </row>
    <row r="118" spans="16:16" x14ac:dyDescent="0.25">
      <c r="P118" s="223"/>
    </row>
    <row r="119" spans="16:16" x14ac:dyDescent="0.25">
      <c r="P119" s="223"/>
    </row>
    <row r="120" spans="16:16" x14ac:dyDescent="0.25">
      <c r="P120" s="223"/>
    </row>
    <row r="121" spans="16:16" x14ac:dyDescent="0.25">
      <c r="P121" s="223"/>
    </row>
    <row r="122" spans="16:16" x14ac:dyDescent="0.25">
      <c r="P122" s="223"/>
    </row>
    <row r="123" spans="16:16" x14ac:dyDescent="0.25">
      <c r="P123" s="223"/>
    </row>
    <row r="124" spans="16:16" x14ac:dyDescent="0.25">
      <c r="P124" s="223"/>
    </row>
    <row r="125" spans="16:16" x14ac:dyDescent="0.25">
      <c r="P125" s="223"/>
    </row>
    <row r="126" spans="16:16" x14ac:dyDescent="0.25">
      <c r="P126" s="223"/>
    </row>
    <row r="127" spans="16:16" x14ac:dyDescent="0.25">
      <c r="P127" s="223"/>
    </row>
    <row r="128" spans="16:16" x14ac:dyDescent="0.25">
      <c r="P128" s="223"/>
    </row>
    <row r="129" spans="16:16" x14ac:dyDescent="0.25">
      <c r="P129" s="223"/>
    </row>
    <row r="130" spans="16:16" x14ac:dyDescent="0.25">
      <c r="P130" s="223"/>
    </row>
    <row r="131" spans="16:16" x14ac:dyDescent="0.25">
      <c r="P131" s="223"/>
    </row>
    <row r="132" spans="16:16" x14ac:dyDescent="0.25">
      <c r="P132" s="223"/>
    </row>
    <row r="133" spans="16:16" x14ac:dyDescent="0.25">
      <c r="P133" s="223"/>
    </row>
    <row r="134" spans="16:16" x14ac:dyDescent="0.25">
      <c r="P134" s="223"/>
    </row>
    <row r="135" spans="16:16" x14ac:dyDescent="0.25">
      <c r="P135" s="223"/>
    </row>
    <row r="136" spans="16:16" x14ac:dyDescent="0.25">
      <c r="P136" s="223"/>
    </row>
    <row r="137" spans="16:16" x14ac:dyDescent="0.25">
      <c r="P137" s="223"/>
    </row>
    <row r="138" spans="16:16" x14ac:dyDescent="0.25">
      <c r="P138" s="223"/>
    </row>
    <row r="139" spans="16:16" x14ac:dyDescent="0.25">
      <c r="P139" s="223"/>
    </row>
    <row r="140" spans="16:16" x14ac:dyDescent="0.25">
      <c r="P140" s="223"/>
    </row>
    <row r="141" spans="16:16" x14ac:dyDescent="0.25">
      <c r="P141" s="223"/>
    </row>
    <row r="142" spans="16:16" x14ac:dyDescent="0.25">
      <c r="P142" s="223"/>
    </row>
    <row r="143" spans="16:16" x14ac:dyDescent="0.25">
      <c r="P143" s="223"/>
    </row>
    <row r="144" spans="16:16" x14ac:dyDescent="0.25">
      <c r="P144" s="223"/>
    </row>
    <row r="145" spans="16:16" x14ac:dyDescent="0.25">
      <c r="P145" s="223"/>
    </row>
    <row r="146" spans="16:16" x14ac:dyDescent="0.25">
      <c r="P146" s="223"/>
    </row>
    <row r="147" spans="16:16" x14ac:dyDescent="0.25">
      <c r="P147" s="223"/>
    </row>
    <row r="148" spans="16:16" x14ac:dyDescent="0.25">
      <c r="P148" s="223"/>
    </row>
    <row r="149" spans="16:16" x14ac:dyDescent="0.25">
      <c r="P149" s="223"/>
    </row>
    <row r="150" spans="16:16" x14ac:dyDescent="0.25">
      <c r="P150" s="223"/>
    </row>
    <row r="151" spans="16:16" x14ac:dyDescent="0.25">
      <c r="P151" s="223"/>
    </row>
    <row r="152" spans="16:16" x14ac:dyDescent="0.25">
      <c r="P152" s="223"/>
    </row>
    <row r="153" spans="16:16" x14ac:dyDescent="0.25">
      <c r="P153" s="223"/>
    </row>
    <row r="154" spans="16:16" x14ac:dyDescent="0.25">
      <c r="P154" s="223"/>
    </row>
    <row r="155" spans="16:16" x14ac:dyDescent="0.25">
      <c r="P155" s="223"/>
    </row>
    <row r="156" spans="16:16" x14ac:dyDescent="0.25">
      <c r="P156" s="223"/>
    </row>
    <row r="157" spans="16:16" x14ac:dyDescent="0.25">
      <c r="P157" s="223"/>
    </row>
    <row r="158" spans="16:16" x14ac:dyDescent="0.25">
      <c r="P158" s="223"/>
    </row>
    <row r="159" spans="16:16" x14ac:dyDescent="0.25">
      <c r="P159" s="223"/>
    </row>
    <row r="160" spans="16:16" x14ac:dyDescent="0.25">
      <c r="P160" s="223"/>
    </row>
    <row r="161" spans="16:16" x14ac:dyDescent="0.25">
      <c r="P161" s="223"/>
    </row>
    <row r="162" spans="16:16" x14ac:dyDescent="0.25">
      <c r="P162" s="223"/>
    </row>
    <row r="163" spans="16:16" x14ac:dyDescent="0.25">
      <c r="P163" s="223"/>
    </row>
    <row r="164" spans="16:16" x14ac:dyDescent="0.25">
      <c r="P164" s="223"/>
    </row>
    <row r="165" spans="16:16" x14ac:dyDescent="0.25">
      <c r="P165" s="223"/>
    </row>
    <row r="166" spans="16:16" x14ac:dyDescent="0.25">
      <c r="P166" s="223"/>
    </row>
    <row r="167" spans="16:16" x14ac:dyDescent="0.25">
      <c r="P167" s="223"/>
    </row>
    <row r="168" spans="16:16" x14ac:dyDescent="0.25">
      <c r="P168" s="223"/>
    </row>
    <row r="169" spans="16:16" x14ac:dyDescent="0.25">
      <c r="P169" s="223"/>
    </row>
    <row r="170" spans="16:16" x14ac:dyDescent="0.25">
      <c r="P170" s="223"/>
    </row>
    <row r="171" spans="16:16" x14ac:dyDescent="0.25">
      <c r="P171" s="223"/>
    </row>
    <row r="172" spans="16:16" x14ac:dyDescent="0.25">
      <c r="P172" s="223"/>
    </row>
    <row r="173" spans="16:16" x14ac:dyDescent="0.25">
      <c r="P173" s="223"/>
    </row>
    <row r="174" spans="16:16" x14ac:dyDescent="0.25">
      <c r="P174" s="223"/>
    </row>
    <row r="175" spans="16:16" x14ac:dyDescent="0.25">
      <c r="P175" s="223"/>
    </row>
    <row r="176" spans="16:16" x14ac:dyDescent="0.25">
      <c r="P176" s="223"/>
    </row>
    <row r="177" spans="16:16" x14ac:dyDescent="0.25">
      <c r="P177" s="223"/>
    </row>
    <row r="178" spans="16:16" x14ac:dyDescent="0.25">
      <c r="P178" s="223"/>
    </row>
    <row r="179" spans="16:16" x14ac:dyDescent="0.25">
      <c r="P179" s="223"/>
    </row>
    <row r="180" spans="16:16" x14ac:dyDescent="0.25">
      <c r="P180" s="223"/>
    </row>
    <row r="181" spans="16:16" x14ac:dyDescent="0.25">
      <c r="P181" s="223"/>
    </row>
    <row r="182" spans="16:16" x14ac:dyDescent="0.25">
      <c r="P182" s="223"/>
    </row>
    <row r="183" spans="16:16" x14ac:dyDescent="0.25">
      <c r="P183" s="223"/>
    </row>
    <row r="184" spans="16:16" x14ac:dyDescent="0.25">
      <c r="P184" s="223"/>
    </row>
    <row r="185" spans="16:16" x14ac:dyDescent="0.25">
      <c r="P185" s="223"/>
    </row>
    <row r="186" spans="16:16" x14ac:dyDescent="0.25">
      <c r="P186" s="223"/>
    </row>
    <row r="187" spans="16:16" x14ac:dyDescent="0.25">
      <c r="P187" s="223"/>
    </row>
    <row r="188" spans="16:16" x14ac:dyDescent="0.25">
      <c r="P188" s="223"/>
    </row>
    <row r="189" spans="16:16" x14ac:dyDescent="0.25">
      <c r="P189" s="223"/>
    </row>
    <row r="190" spans="16:16" x14ac:dyDescent="0.25">
      <c r="P190" s="223"/>
    </row>
    <row r="191" spans="16:16" x14ac:dyDescent="0.25">
      <c r="P191" s="223"/>
    </row>
    <row r="192" spans="16:16" x14ac:dyDescent="0.25">
      <c r="P192" s="223"/>
    </row>
    <row r="193" spans="16:16" x14ac:dyDescent="0.25">
      <c r="P193" s="223"/>
    </row>
    <row r="194" spans="16:16" x14ac:dyDescent="0.25">
      <c r="P194" s="223"/>
    </row>
    <row r="195" spans="16:16" x14ac:dyDescent="0.25">
      <c r="P195" s="223"/>
    </row>
    <row r="196" spans="16:16" x14ac:dyDescent="0.25">
      <c r="P196" s="223"/>
    </row>
    <row r="197" spans="16:16" x14ac:dyDescent="0.25">
      <c r="P197" s="223"/>
    </row>
    <row r="198" spans="16:16" x14ac:dyDescent="0.25">
      <c r="P198" s="223"/>
    </row>
    <row r="199" spans="16:16" x14ac:dyDescent="0.25">
      <c r="P199" s="223"/>
    </row>
    <row r="200" spans="16:16" x14ac:dyDescent="0.25">
      <c r="P200" s="223"/>
    </row>
    <row r="201" spans="16:16" x14ac:dyDescent="0.25">
      <c r="P201" s="223"/>
    </row>
    <row r="202" spans="16:16" x14ac:dyDescent="0.25">
      <c r="P202" s="223"/>
    </row>
    <row r="203" spans="16:16" x14ac:dyDescent="0.25">
      <c r="P203" s="223"/>
    </row>
    <row r="204" spans="16:16" x14ac:dyDescent="0.25">
      <c r="P204" s="223"/>
    </row>
    <row r="205" spans="16:16" x14ac:dyDescent="0.25">
      <c r="P205" s="223"/>
    </row>
    <row r="206" spans="16:16" x14ac:dyDescent="0.25">
      <c r="P206" s="223"/>
    </row>
    <row r="207" spans="16:16" x14ac:dyDescent="0.25">
      <c r="P207" s="223"/>
    </row>
    <row r="208" spans="16:16" x14ac:dyDescent="0.25">
      <c r="P208" s="223"/>
    </row>
    <row r="209" spans="16:16" x14ac:dyDescent="0.25">
      <c r="P209" s="223"/>
    </row>
    <row r="210" spans="16:16" x14ac:dyDescent="0.25">
      <c r="P210" s="223"/>
    </row>
    <row r="211" spans="16:16" x14ac:dyDescent="0.25">
      <c r="P211" s="223"/>
    </row>
    <row r="212" spans="16:16" x14ac:dyDescent="0.25">
      <c r="P212" s="223"/>
    </row>
    <row r="213" spans="16:16" x14ac:dyDescent="0.25">
      <c r="P213" s="223"/>
    </row>
    <row r="214" spans="16:16" x14ac:dyDescent="0.25">
      <c r="P214" s="223"/>
    </row>
    <row r="215" spans="16:16" x14ac:dyDescent="0.25">
      <c r="P215" s="223"/>
    </row>
    <row r="216" spans="16:16" x14ac:dyDescent="0.25">
      <c r="P216" s="223"/>
    </row>
    <row r="217" spans="16:16" x14ac:dyDescent="0.25">
      <c r="P217" s="223"/>
    </row>
    <row r="218" spans="16:16" x14ac:dyDescent="0.25">
      <c r="P218" s="223"/>
    </row>
    <row r="219" spans="16:16" x14ac:dyDescent="0.25">
      <c r="P219" s="223"/>
    </row>
    <row r="220" spans="16:16" x14ac:dyDescent="0.25">
      <c r="P220" s="223"/>
    </row>
    <row r="221" spans="16:16" x14ac:dyDescent="0.25">
      <c r="P221" s="223"/>
    </row>
    <row r="222" spans="16:16" x14ac:dyDescent="0.25">
      <c r="P222" s="223"/>
    </row>
    <row r="223" spans="16:16" x14ac:dyDescent="0.25">
      <c r="P223" s="223"/>
    </row>
    <row r="224" spans="16:16" x14ac:dyDescent="0.25">
      <c r="P224" s="223"/>
    </row>
    <row r="225" spans="16:16" x14ac:dyDescent="0.25">
      <c r="P225" s="223"/>
    </row>
    <row r="226" spans="16:16" x14ac:dyDescent="0.25">
      <c r="P226" s="223"/>
    </row>
    <row r="227" spans="16:16" x14ac:dyDescent="0.25">
      <c r="P227" s="223"/>
    </row>
    <row r="228" spans="16:16" x14ac:dyDescent="0.25">
      <c r="P228" s="223"/>
    </row>
    <row r="229" spans="16:16" x14ac:dyDescent="0.25">
      <c r="P229" s="223"/>
    </row>
    <row r="230" spans="16:16" x14ac:dyDescent="0.25">
      <c r="P230" s="223"/>
    </row>
    <row r="231" spans="16:16" x14ac:dyDescent="0.25">
      <c r="P231" s="223"/>
    </row>
    <row r="232" spans="16:16" x14ac:dyDescent="0.25">
      <c r="P232" s="223"/>
    </row>
    <row r="233" spans="16:16" x14ac:dyDescent="0.25">
      <c r="P233" s="223"/>
    </row>
    <row r="234" spans="16:16" x14ac:dyDescent="0.25">
      <c r="P234" s="223"/>
    </row>
    <row r="235" spans="16:16" x14ac:dyDescent="0.25">
      <c r="P235" s="223"/>
    </row>
    <row r="236" spans="16:16" x14ac:dyDescent="0.25">
      <c r="P236" s="223"/>
    </row>
    <row r="237" spans="16:16" x14ac:dyDescent="0.25">
      <c r="P237" s="223"/>
    </row>
    <row r="238" spans="16:16" x14ac:dyDescent="0.25">
      <c r="P238" s="223"/>
    </row>
    <row r="239" spans="16:16" x14ac:dyDescent="0.25">
      <c r="P239" s="223"/>
    </row>
    <row r="240" spans="16:16" x14ac:dyDescent="0.25">
      <c r="P240" s="223"/>
    </row>
    <row r="241" spans="16:16" x14ac:dyDescent="0.25">
      <c r="P241" s="223"/>
    </row>
    <row r="242" spans="16:16" x14ac:dyDescent="0.25">
      <c r="P242" s="223"/>
    </row>
    <row r="243" spans="16:16" x14ac:dyDescent="0.25">
      <c r="P243" s="223"/>
    </row>
    <row r="244" spans="16:16" x14ac:dyDescent="0.25">
      <c r="P244" s="223"/>
    </row>
    <row r="245" spans="16:16" x14ac:dyDescent="0.25">
      <c r="P245" s="223"/>
    </row>
    <row r="246" spans="16:16" x14ac:dyDescent="0.25">
      <c r="P246" s="223"/>
    </row>
    <row r="247" spans="16:16" x14ac:dyDescent="0.25">
      <c r="P247" s="223"/>
    </row>
    <row r="248" spans="16:16" x14ac:dyDescent="0.25">
      <c r="P248" s="223"/>
    </row>
    <row r="249" spans="16:16" x14ac:dyDescent="0.25">
      <c r="P249" s="223"/>
    </row>
    <row r="250" spans="16:16" x14ac:dyDescent="0.25">
      <c r="P250" s="223"/>
    </row>
    <row r="251" spans="16:16" x14ac:dyDescent="0.25">
      <c r="P251" s="223"/>
    </row>
    <row r="252" spans="16:16" x14ac:dyDescent="0.25">
      <c r="P252" s="223"/>
    </row>
    <row r="253" spans="16:16" x14ac:dyDescent="0.25">
      <c r="P253" s="223"/>
    </row>
    <row r="254" spans="16:16" x14ac:dyDescent="0.25">
      <c r="P254" s="223"/>
    </row>
    <row r="255" spans="16:16" x14ac:dyDescent="0.25">
      <c r="P255" s="223"/>
    </row>
    <row r="256" spans="16:16" x14ac:dyDescent="0.25">
      <c r="P256" s="223"/>
    </row>
    <row r="257" spans="16:16" x14ac:dyDescent="0.25">
      <c r="P257" s="223"/>
    </row>
    <row r="258" spans="16:16" x14ac:dyDescent="0.25">
      <c r="P258" s="223"/>
    </row>
    <row r="259" spans="16:16" x14ac:dyDescent="0.25">
      <c r="P259" s="223"/>
    </row>
    <row r="260" spans="16:16" x14ac:dyDescent="0.25">
      <c r="P260" s="223"/>
    </row>
    <row r="261" spans="16:16" x14ac:dyDescent="0.25">
      <c r="P261" s="223"/>
    </row>
    <row r="262" spans="16:16" x14ac:dyDescent="0.25">
      <c r="P262" s="223"/>
    </row>
    <row r="263" spans="16:16" x14ac:dyDescent="0.25">
      <c r="P263" s="223"/>
    </row>
    <row r="264" spans="16:16" x14ac:dyDescent="0.25">
      <c r="P264" s="223"/>
    </row>
    <row r="265" spans="16:16" x14ac:dyDescent="0.25">
      <c r="P265" s="223"/>
    </row>
    <row r="266" spans="16:16" x14ac:dyDescent="0.25">
      <c r="P266" s="223"/>
    </row>
    <row r="267" spans="16:16" x14ac:dyDescent="0.25">
      <c r="P267" s="223"/>
    </row>
    <row r="268" spans="16:16" x14ac:dyDescent="0.25">
      <c r="P268" s="223"/>
    </row>
    <row r="269" spans="16:16" x14ac:dyDescent="0.25">
      <c r="P269" s="223"/>
    </row>
    <row r="270" spans="16:16" x14ac:dyDescent="0.25">
      <c r="P270" s="223"/>
    </row>
    <row r="271" spans="16:16" x14ac:dyDescent="0.25">
      <c r="P271" s="223"/>
    </row>
    <row r="272" spans="16:16" x14ac:dyDescent="0.25">
      <c r="P272" s="223"/>
    </row>
    <row r="273" spans="16:16" x14ac:dyDescent="0.25">
      <c r="P273" s="223"/>
    </row>
    <row r="274" spans="16:16" x14ac:dyDescent="0.25">
      <c r="P274" s="223"/>
    </row>
    <row r="275" spans="16:16" x14ac:dyDescent="0.25">
      <c r="P275" s="223"/>
    </row>
    <row r="276" spans="16:16" x14ac:dyDescent="0.25">
      <c r="P276" s="223"/>
    </row>
    <row r="277" spans="16:16" x14ac:dyDescent="0.25">
      <c r="P277" s="223"/>
    </row>
    <row r="278" spans="16:16" x14ac:dyDescent="0.25">
      <c r="P278" s="223"/>
    </row>
    <row r="279" spans="16:16" x14ac:dyDescent="0.25">
      <c r="P279" s="223"/>
    </row>
    <row r="280" spans="16:16" x14ac:dyDescent="0.25">
      <c r="P280" s="223"/>
    </row>
    <row r="281" spans="16:16" x14ac:dyDescent="0.25">
      <c r="P281" s="223"/>
    </row>
    <row r="282" spans="16:16" x14ac:dyDescent="0.25">
      <c r="P282" s="225"/>
    </row>
    <row r="283" spans="16:16" x14ac:dyDescent="0.25">
      <c r="P283" s="225"/>
    </row>
    <row r="284" spans="16:16" x14ac:dyDescent="0.25">
      <c r="P284" s="225"/>
    </row>
    <row r="285" spans="16:16" x14ac:dyDescent="0.25">
      <c r="P285" s="225"/>
    </row>
    <row r="286" spans="16:16" x14ac:dyDescent="0.25">
      <c r="P286" s="225"/>
    </row>
    <row r="287" spans="16:16" x14ac:dyDescent="0.25">
      <c r="P287" s="225"/>
    </row>
    <row r="288" spans="16:16" x14ac:dyDescent="0.25">
      <c r="P288" s="225"/>
    </row>
    <row r="289" spans="16:16" x14ac:dyDescent="0.25">
      <c r="P289" s="225"/>
    </row>
    <row r="290" spans="16:16" x14ac:dyDescent="0.25">
      <c r="P290" s="225"/>
    </row>
    <row r="291" spans="16:16" x14ac:dyDescent="0.25">
      <c r="P291" s="225"/>
    </row>
    <row r="292" spans="16:16" x14ac:dyDescent="0.25">
      <c r="P292" s="225"/>
    </row>
    <row r="293" spans="16:16" x14ac:dyDescent="0.25">
      <c r="P293" s="225"/>
    </row>
    <row r="294" spans="16:16" x14ac:dyDescent="0.25">
      <c r="P294" s="225"/>
    </row>
    <row r="295" spans="16:16" x14ac:dyDescent="0.25">
      <c r="P295" s="225"/>
    </row>
    <row r="296" spans="16:16" x14ac:dyDescent="0.25">
      <c r="P296" s="225"/>
    </row>
    <row r="297" spans="16:16" x14ac:dyDescent="0.25">
      <c r="P297" s="225"/>
    </row>
    <row r="298" spans="16:16" x14ac:dyDescent="0.25">
      <c r="P298" s="225"/>
    </row>
    <row r="299" spans="16:16" x14ac:dyDescent="0.25">
      <c r="P299" s="225"/>
    </row>
    <row r="300" spans="16:16" x14ac:dyDescent="0.25">
      <c r="P300" s="225"/>
    </row>
    <row r="301" spans="16:16" x14ac:dyDescent="0.25">
      <c r="P301" s="225"/>
    </row>
    <row r="302" spans="16:16" x14ac:dyDescent="0.25">
      <c r="P302" s="225"/>
    </row>
    <row r="303" spans="16:16" x14ac:dyDescent="0.25">
      <c r="P303" s="225"/>
    </row>
    <row r="304" spans="16:16" x14ac:dyDescent="0.25">
      <c r="P304" s="225"/>
    </row>
    <row r="305" spans="16:16" x14ac:dyDescent="0.25">
      <c r="P305" s="225"/>
    </row>
    <row r="306" spans="16:16" x14ac:dyDescent="0.25">
      <c r="P306" s="225"/>
    </row>
    <row r="307" spans="16:16" x14ac:dyDescent="0.25">
      <c r="P307" s="225"/>
    </row>
    <row r="308" spans="16:16" x14ac:dyDescent="0.25">
      <c r="P308" s="225"/>
    </row>
    <row r="309" spans="16:16" x14ac:dyDescent="0.25">
      <c r="P309" s="225"/>
    </row>
    <row r="310" spans="16:16" x14ac:dyDescent="0.25">
      <c r="P310" s="225"/>
    </row>
    <row r="311" spans="16:16" x14ac:dyDescent="0.25">
      <c r="P311" s="225"/>
    </row>
    <row r="312" spans="16:16" x14ac:dyDescent="0.25">
      <c r="P312" s="225"/>
    </row>
    <row r="313" spans="16:16" x14ac:dyDescent="0.25">
      <c r="P313" s="225"/>
    </row>
    <row r="314" spans="16:16" x14ac:dyDescent="0.25">
      <c r="P314" s="225"/>
    </row>
    <row r="315" spans="16:16" x14ac:dyDescent="0.25">
      <c r="P315" s="225"/>
    </row>
    <row r="316" spans="16:16" x14ac:dyDescent="0.25">
      <c r="P316" s="225"/>
    </row>
    <row r="317" spans="16:16" x14ac:dyDescent="0.25">
      <c r="P317" s="225"/>
    </row>
    <row r="318" spans="16:16" x14ac:dyDescent="0.25">
      <c r="P318" s="225"/>
    </row>
    <row r="319" spans="16:16" x14ac:dyDescent="0.25">
      <c r="P319" s="225"/>
    </row>
    <row r="320" spans="16:16" x14ac:dyDescent="0.25">
      <c r="P320" s="225"/>
    </row>
    <row r="321" spans="16:16" x14ac:dyDescent="0.25">
      <c r="P321" s="225"/>
    </row>
    <row r="322" spans="16:16" x14ac:dyDescent="0.25">
      <c r="P322" s="225"/>
    </row>
    <row r="323" spans="16:16" x14ac:dyDescent="0.25">
      <c r="P323" s="225"/>
    </row>
    <row r="324" spans="16:16" x14ac:dyDescent="0.25">
      <c r="P324" s="225"/>
    </row>
    <row r="325" spans="16:16" x14ac:dyDescent="0.25">
      <c r="P325" s="225"/>
    </row>
    <row r="326" spans="16:16" x14ac:dyDescent="0.25">
      <c r="P326" s="225"/>
    </row>
    <row r="327" spans="16:16" x14ac:dyDescent="0.25">
      <c r="P327" s="225"/>
    </row>
    <row r="328" spans="16:16" x14ac:dyDescent="0.25">
      <c r="P328" s="225"/>
    </row>
    <row r="329" spans="16:16" x14ac:dyDescent="0.25">
      <c r="P329" s="225"/>
    </row>
    <row r="330" spans="16:16" x14ac:dyDescent="0.25">
      <c r="P330" s="225"/>
    </row>
    <row r="331" spans="16:16" x14ac:dyDescent="0.25">
      <c r="P331" s="225"/>
    </row>
    <row r="332" spans="16:16" x14ac:dyDescent="0.25">
      <c r="P332" s="225"/>
    </row>
    <row r="333" spans="16:16" x14ac:dyDescent="0.25">
      <c r="P333" s="225"/>
    </row>
    <row r="334" spans="16:16" x14ac:dyDescent="0.25">
      <c r="P334" s="225"/>
    </row>
    <row r="335" spans="16:16" x14ac:dyDescent="0.25">
      <c r="P335" s="225"/>
    </row>
    <row r="336" spans="16:16" x14ac:dyDescent="0.25">
      <c r="P336" s="225"/>
    </row>
    <row r="337" spans="16:16" x14ac:dyDescent="0.25">
      <c r="P337" s="225"/>
    </row>
    <row r="338" spans="16:16" x14ac:dyDescent="0.25">
      <c r="P338" s="225"/>
    </row>
    <row r="339" spans="16:16" x14ac:dyDescent="0.25">
      <c r="P339" s="225"/>
    </row>
    <row r="340" spans="16:16" x14ac:dyDescent="0.25">
      <c r="P340" s="225"/>
    </row>
    <row r="341" spans="16:16" x14ac:dyDescent="0.25">
      <c r="P341" s="225"/>
    </row>
    <row r="342" spans="16:16" x14ac:dyDescent="0.25">
      <c r="P342" s="225"/>
    </row>
    <row r="343" spans="16:16" x14ac:dyDescent="0.25">
      <c r="P343" s="225"/>
    </row>
    <row r="344" spans="16:16" x14ac:dyDescent="0.25">
      <c r="P344" s="225"/>
    </row>
    <row r="345" spans="16:16" x14ac:dyDescent="0.25">
      <c r="P345" s="225"/>
    </row>
    <row r="346" spans="16:16" x14ac:dyDescent="0.25">
      <c r="P346" s="225"/>
    </row>
    <row r="347" spans="16:16" x14ac:dyDescent="0.25">
      <c r="P347" s="225"/>
    </row>
    <row r="348" spans="16:16" x14ac:dyDescent="0.25">
      <c r="P348" s="225"/>
    </row>
    <row r="349" spans="16:16" x14ac:dyDescent="0.25">
      <c r="P349" s="225"/>
    </row>
    <row r="350" spans="16:16" x14ac:dyDescent="0.25">
      <c r="P350" s="225"/>
    </row>
    <row r="351" spans="16:16" x14ac:dyDescent="0.25">
      <c r="P351" s="225"/>
    </row>
    <row r="352" spans="16:16" x14ac:dyDescent="0.25">
      <c r="P352" s="225"/>
    </row>
    <row r="353" spans="16:16" x14ac:dyDescent="0.25">
      <c r="P353" s="225"/>
    </row>
    <row r="354" spans="16:16" x14ac:dyDescent="0.25">
      <c r="P354" s="225"/>
    </row>
    <row r="355" spans="16:16" x14ac:dyDescent="0.25">
      <c r="P355" s="225"/>
    </row>
    <row r="356" spans="16:16" x14ac:dyDescent="0.25">
      <c r="P356" s="225"/>
    </row>
    <row r="357" spans="16:16" x14ac:dyDescent="0.25">
      <c r="P357" s="225"/>
    </row>
    <row r="358" spans="16:16" x14ac:dyDescent="0.25">
      <c r="P358" s="225"/>
    </row>
    <row r="359" spans="16:16" x14ac:dyDescent="0.25">
      <c r="P359" s="225"/>
    </row>
    <row r="360" spans="16:16" x14ac:dyDescent="0.25">
      <c r="P360" s="225"/>
    </row>
    <row r="361" spans="16:16" x14ac:dyDescent="0.25">
      <c r="P361" s="225"/>
    </row>
    <row r="362" spans="16:16" x14ac:dyDescent="0.25">
      <c r="P362" s="225"/>
    </row>
    <row r="363" spans="16:16" x14ac:dyDescent="0.25">
      <c r="P363" s="225"/>
    </row>
    <row r="364" spans="16:16" x14ac:dyDescent="0.25">
      <c r="P364" s="225"/>
    </row>
    <row r="365" spans="16:16" x14ac:dyDescent="0.25">
      <c r="P365" s="225"/>
    </row>
    <row r="366" spans="16:16" x14ac:dyDescent="0.25">
      <c r="P366" s="225"/>
    </row>
    <row r="367" spans="16:16" x14ac:dyDescent="0.25">
      <c r="P367" s="225"/>
    </row>
    <row r="368" spans="16:16" x14ac:dyDescent="0.25">
      <c r="P368" s="225"/>
    </row>
    <row r="369" spans="16:16" x14ac:dyDescent="0.25">
      <c r="P369" s="225"/>
    </row>
    <row r="370" spans="16:16" x14ac:dyDescent="0.25">
      <c r="P370" s="225"/>
    </row>
    <row r="371" spans="16:16" x14ac:dyDescent="0.25">
      <c r="P371" s="225"/>
    </row>
    <row r="372" spans="16:16" x14ac:dyDescent="0.25">
      <c r="P372" s="225"/>
    </row>
    <row r="373" spans="16:16" x14ac:dyDescent="0.25">
      <c r="P373" s="225"/>
    </row>
    <row r="374" spans="16:16" x14ac:dyDescent="0.25">
      <c r="P374" s="225"/>
    </row>
    <row r="375" spans="16:16" x14ac:dyDescent="0.25">
      <c r="P375" s="225"/>
    </row>
    <row r="376" spans="16:16" x14ac:dyDescent="0.25">
      <c r="P376" s="225"/>
    </row>
    <row r="377" spans="16:16" x14ac:dyDescent="0.25">
      <c r="P377" s="225"/>
    </row>
    <row r="378" spans="16:16" x14ac:dyDescent="0.25">
      <c r="P378" s="225"/>
    </row>
    <row r="379" spans="16:16" x14ac:dyDescent="0.25">
      <c r="P379" s="225"/>
    </row>
    <row r="380" spans="16:16" x14ac:dyDescent="0.25">
      <c r="P380" s="225"/>
    </row>
    <row r="381" spans="16:16" x14ac:dyDescent="0.25">
      <c r="P381" s="225"/>
    </row>
    <row r="382" spans="16:16" x14ac:dyDescent="0.25">
      <c r="P382" s="225"/>
    </row>
    <row r="383" spans="16:16" x14ac:dyDescent="0.25">
      <c r="P383" s="225"/>
    </row>
    <row r="384" spans="16:16" x14ac:dyDescent="0.25">
      <c r="P384" s="225"/>
    </row>
    <row r="385" spans="16:16" x14ac:dyDescent="0.25">
      <c r="P385" s="225"/>
    </row>
    <row r="386" spans="16:16" x14ac:dyDescent="0.25">
      <c r="P386" s="225"/>
    </row>
    <row r="387" spans="16:16" x14ac:dyDescent="0.25">
      <c r="P387" s="225"/>
    </row>
    <row r="388" spans="16:16" x14ac:dyDescent="0.25">
      <c r="P388" s="225"/>
    </row>
    <row r="389" spans="16:16" x14ac:dyDescent="0.25">
      <c r="P389" s="225"/>
    </row>
    <row r="390" spans="16:16" x14ac:dyDescent="0.25">
      <c r="P390" s="225"/>
    </row>
    <row r="391" spans="16:16" x14ac:dyDescent="0.25">
      <c r="P391" s="225"/>
    </row>
    <row r="392" spans="16:16" x14ac:dyDescent="0.25">
      <c r="P392" s="225"/>
    </row>
    <row r="393" spans="16:16" x14ac:dyDescent="0.25">
      <c r="P393" s="225"/>
    </row>
    <row r="394" spans="16:16" x14ac:dyDescent="0.25">
      <c r="P394" s="225"/>
    </row>
    <row r="395" spans="16:16" x14ac:dyDescent="0.25">
      <c r="P395" s="225"/>
    </row>
    <row r="396" spans="16:16" x14ac:dyDescent="0.25">
      <c r="P396" s="225"/>
    </row>
    <row r="397" spans="16:16" x14ac:dyDescent="0.25">
      <c r="P397" s="225"/>
    </row>
    <row r="398" spans="16:16" x14ac:dyDescent="0.25">
      <c r="P398" s="225"/>
    </row>
    <row r="399" spans="16:16" x14ac:dyDescent="0.25">
      <c r="P399" s="225"/>
    </row>
    <row r="400" spans="16:16" x14ac:dyDescent="0.25">
      <c r="P400" s="225"/>
    </row>
    <row r="401" spans="16:16" x14ac:dyDescent="0.25">
      <c r="P401" s="225"/>
    </row>
    <row r="402" spans="16:16" x14ac:dyDescent="0.25">
      <c r="P402" s="225"/>
    </row>
    <row r="403" spans="16:16" x14ac:dyDescent="0.25">
      <c r="P403" s="225"/>
    </row>
    <row r="404" spans="16:16" x14ac:dyDescent="0.25">
      <c r="P404" s="225"/>
    </row>
    <row r="405" spans="16:16" x14ac:dyDescent="0.25">
      <c r="P405" s="225"/>
    </row>
    <row r="406" spans="16:16" x14ac:dyDescent="0.25">
      <c r="P406" s="225"/>
    </row>
    <row r="407" spans="16:16" x14ac:dyDescent="0.25">
      <c r="P407" s="225"/>
    </row>
    <row r="408" spans="16:16" x14ac:dyDescent="0.25">
      <c r="P408" s="225"/>
    </row>
    <row r="409" spans="16:16" x14ac:dyDescent="0.25">
      <c r="P409" s="225"/>
    </row>
    <row r="410" spans="16:16" x14ac:dyDescent="0.25">
      <c r="P410" s="225"/>
    </row>
    <row r="411" spans="16:16" x14ac:dyDescent="0.25">
      <c r="P411" s="225"/>
    </row>
    <row r="412" spans="16:16" x14ac:dyDescent="0.25">
      <c r="P412" s="225"/>
    </row>
    <row r="413" spans="16:16" x14ac:dyDescent="0.25">
      <c r="P413" s="225"/>
    </row>
    <row r="414" spans="16:16" x14ac:dyDescent="0.25">
      <c r="P414" s="225"/>
    </row>
  </sheetData>
  <sheetProtection autoFilter="0"/>
  <autoFilter ref="A9:N58" xr:uid="{00000000-0001-0000-0000-000000000000}">
    <filterColumn colId="8" showButton="0"/>
    <filterColumn colId="9" showButton="0"/>
    <filterColumn colId="10" showButton="0"/>
    <filterColumn colId="11" showButton="0"/>
    <filterColumn colId="12" showButton="0"/>
  </autoFilter>
  <mergeCells count="17">
    <mergeCell ref="P9:P12"/>
    <mergeCell ref="I10:J10"/>
    <mergeCell ref="K10:K11"/>
    <mergeCell ref="L10:M10"/>
    <mergeCell ref="N10:N11"/>
    <mergeCell ref="A4:N4"/>
    <mergeCell ref="A5:N5"/>
    <mergeCell ref="A6:N6"/>
    <mergeCell ref="A9:A11"/>
    <mergeCell ref="B9:B11"/>
    <mergeCell ref="C9:C11"/>
    <mergeCell ref="D9:D11"/>
    <mergeCell ref="E9:E11"/>
    <mergeCell ref="F9:F11"/>
    <mergeCell ref="G9:G11"/>
    <mergeCell ref="H9:H11"/>
    <mergeCell ref="I9:N9"/>
  </mergeCells>
  <phoneticPr fontId="15" type="noConversion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46499-15AD-43E1-89B0-3AA083ADD953}">
  <sheetPr>
    <outlinePr summaryBelow="0"/>
  </sheetPr>
  <dimension ref="A1:Z394"/>
  <sheetViews>
    <sheetView view="pageBreakPreview" zoomScale="70" zoomScaleNormal="85" zoomScaleSheetLayoutView="70" workbookViewId="0">
      <pane ySplit="11" topLeftCell="A12" activePane="bottomLeft" state="frozen"/>
      <selection pane="bottomLeft" activeCell="L17" sqref="L17"/>
    </sheetView>
  </sheetViews>
  <sheetFormatPr defaultColWidth="9.140625" defaultRowHeight="15" outlineLevelRow="1" x14ac:dyDescent="0.25"/>
  <cols>
    <col min="1" max="1" width="8" style="219" customWidth="1"/>
    <col min="2" max="2" width="21.28515625" style="220" customWidth="1"/>
    <col min="3" max="3" width="12.42578125" style="220" customWidth="1"/>
    <col min="4" max="4" width="67.28515625" style="221" customWidth="1"/>
    <col min="5" max="5" width="19.85546875" style="219" customWidth="1"/>
    <col min="6" max="7" width="9.5703125" style="220" customWidth="1"/>
    <col min="8" max="8" width="10" style="222" customWidth="1"/>
    <col min="9" max="9" width="12.85546875" style="222" customWidth="1"/>
    <col min="10" max="12" width="13.7109375" style="220" customWidth="1"/>
    <col min="13" max="13" width="19.42578125" style="220" bestFit="1" customWidth="1"/>
    <col min="14" max="14" width="19.5703125" style="220" customWidth="1"/>
    <col min="15" max="15" width="4.5703125" style="149" customWidth="1"/>
    <col min="16" max="16" width="76.7109375" style="150" customWidth="1"/>
    <col min="17" max="17" width="10" style="149" bestFit="1" customWidth="1"/>
    <col min="18" max="20" width="9.140625" style="149"/>
    <col min="21" max="21" width="3.140625" style="149" customWidth="1"/>
    <col min="22" max="22" width="5.85546875" style="149" customWidth="1"/>
    <col min="23" max="24" width="9.140625" style="149" customWidth="1"/>
    <col min="25" max="25" width="12.85546875" style="149" customWidth="1"/>
    <col min="26" max="26" width="32.5703125" style="149" customWidth="1"/>
    <col min="27" max="27" width="16.5703125" style="149" customWidth="1"/>
    <col min="28" max="16384" width="9.140625" style="149"/>
  </cols>
  <sheetData>
    <row r="1" spans="1:26" ht="15.75" x14ac:dyDescent="0.25">
      <c r="A1" s="145"/>
      <c r="B1" s="145"/>
      <c r="C1" s="145"/>
      <c r="D1" s="146"/>
      <c r="E1" s="146"/>
      <c r="F1" s="146"/>
      <c r="G1" s="146"/>
      <c r="H1" s="146"/>
      <c r="I1" s="147"/>
      <c r="J1" s="147"/>
      <c r="K1" s="147"/>
      <c r="L1" s="147"/>
      <c r="M1" s="147"/>
      <c r="N1" s="148"/>
    </row>
    <row r="2" spans="1:26" ht="15.75" x14ac:dyDescent="0.25">
      <c r="A2" s="145"/>
      <c r="B2" s="145"/>
      <c r="C2" s="145"/>
      <c r="D2" s="146"/>
      <c r="E2" s="146"/>
      <c r="F2" s="146"/>
      <c r="G2" s="146"/>
      <c r="H2" s="146"/>
      <c r="I2" s="147"/>
      <c r="J2" s="147"/>
      <c r="K2" s="147"/>
      <c r="L2" s="147"/>
      <c r="M2" s="147"/>
      <c r="N2" s="151"/>
    </row>
    <row r="3" spans="1:26" ht="15.75" x14ac:dyDescent="0.25">
      <c r="A3" s="145"/>
      <c r="B3" s="145"/>
      <c r="C3" s="145"/>
      <c r="D3" s="146"/>
      <c r="E3" s="146"/>
      <c r="F3" s="146"/>
      <c r="G3" s="146"/>
      <c r="H3" s="146"/>
      <c r="I3" s="147"/>
      <c r="J3" s="147"/>
      <c r="K3" s="147"/>
      <c r="L3" s="147"/>
      <c r="M3" s="147"/>
      <c r="N3" s="151"/>
    </row>
    <row r="4" spans="1:26" s="152" customFormat="1" ht="18.75" x14ac:dyDescent="0.25">
      <c r="A4" s="266" t="s">
        <v>84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P4" s="150"/>
    </row>
    <row r="5" spans="1:26" s="152" customFormat="1" ht="15.75" x14ac:dyDescent="0.25">
      <c r="A5" s="267" t="s">
        <v>97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P5" s="150"/>
    </row>
    <row r="6" spans="1:26" s="152" customFormat="1" ht="15.75" x14ac:dyDescent="0.25">
      <c r="A6" s="267" t="s">
        <v>89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P6" s="150"/>
    </row>
    <row r="7" spans="1:26" s="152" customFormat="1" ht="15.75" x14ac:dyDescent="0.25">
      <c r="A7" s="153"/>
      <c r="B7" s="153"/>
      <c r="C7" s="153"/>
      <c r="D7" s="153"/>
      <c r="E7" s="153"/>
      <c r="F7" s="153"/>
      <c r="G7" s="153"/>
      <c r="H7" s="153"/>
      <c r="I7" s="153"/>
      <c r="J7" s="153"/>
      <c r="K7" s="153"/>
      <c r="L7" s="153"/>
      <c r="M7" s="153"/>
      <c r="N7" s="153"/>
      <c r="P7" s="154"/>
    </row>
    <row r="8" spans="1:26" s="152" customFormat="1" ht="15.75" thickBot="1" x14ac:dyDescent="0.25">
      <c r="A8" s="155"/>
      <c r="B8" s="156"/>
      <c r="C8" s="156"/>
      <c r="D8" s="146"/>
      <c r="E8" s="156"/>
      <c r="F8" s="157"/>
      <c r="G8" s="157"/>
      <c r="H8" s="156"/>
      <c r="I8" s="156"/>
      <c r="J8" s="102"/>
      <c r="K8" s="102"/>
      <c r="L8" s="102"/>
      <c r="M8" s="146"/>
      <c r="N8" s="158"/>
      <c r="P8" s="154"/>
    </row>
    <row r="9" spans="1:26" s="152" customFormat="1" x14ac:dyDescent="0.25">
      <c r="A9" s="268" t="s">
        <v>18</v>
      </c>
      <c r="B9" s="271" t="s">
        <v>1</v>
      </c>
      <c r="C9" s="271" t="s">
        <v>69</v>
      </c>
      <c r="D9" s="274" t="s">
        <v>17</v>
      </c>
      <c r="E9" s="274" t="s">
        <v>2</v>
      </c>
      <c r="F9" s="274" t="s">
        <v>19</v>
      </c>
      <c r="G9" s="277" t="s">
        <v>20</v>
      </c>
      <c r="H9" s="280" t="s">
        <v>10</v>
      </c>
      <c r="I9" s="283" t="s">
        <v>68</v>
      </c>
      <c r="J9" s="283"/>
      <c r="K9" s="283"/>
      <c r="L9" s="283"/>
      <c r="M9" s="283"/>
      <c r="N9" s="284"/>
      <c r="P9" s="293" t="s">
        <v>96</v>
      </c>
    </row>
    <row r="10" spans="1:26" s="152" customFormat="1" x14ac:dyDescent="0.2">
      <c r="A10" s="269"/>
      <c r="B10" s="272"/>
      <c r="C10" s="272"/>
      <c r="D10" s="275"/>
      <c r="E10" s="275"/>
      <c r="F10" s="275"/>
      <c r="G10" s="278"/>
      <c r="H10" s="281"/>
      <c r="I10" s="286" t="s">
        <v>64</v>
      </c>
      <c r="J10" s="287"/>
      <c r="K10" s="288" t="s">
        <v>65</v>
      </c>
      <c r="L10" s="290" t="s">
        <v>66</v>
      </c>
      <c r="M10" s="287"/>
      <c r="N10" s="291" t="s">
        <v>67</v>
      </c>
      <c r="O10" s="146"/>
      <c r="P10" s="294"/>
    </row>
    <row r="11" spans="1:26" s="152" customFormat="1" ht="26.25" thickBot="1" x14ac:dyDescent="0.3">
      <c r="A11" s="270"/>
      <c r="B11" s="273"/>
      <c r="C11" s="273"/>
      <c r="D11" s="276"/>
      <c r="E11" s="276"/>
      <c r="F11" s="276"/>
      <c r="G11" s="279"/>
      <c r="H11" s="282"/>
      <c r="I11" s="159" t="s">
        <v>3</v>
      </c>
      <c r="J11" s="159" t="s">
        <v>63</v>
      </c>
      <c r="K11" s="289"/>
      <c r="L11" s="160" t="s">
        <v>3</v>
      </c>
      <c r="M11" s="161" t="s">
        <v>63</v>
      </c>
      <c r="N11" s="292"/>
      <c r="P11" s="294"/>
    </row>
    <row r="12" spans="1:26" s="167" customFormat="1" ht="12.75" x14ac:dyDescent="0.25">
      <c r="A12" s="162">
        <v>1</v>
      </c>
      <c r="B12" s="163">
        <v>2</v>
      </c>
      <c r="C12" s="163">
        <v>3</v>
      </c>
      <c r="D12" s="163">
        <v>4</v>
      </c>
      <c r="E12" s="163">
        <v>5</v>
      </c>
      <c r="F12" s="163">
        <v>6</v>
      </c>
      <c r="G12" s="164">
        <v>7</v>
      </c>
      <c r="H12" s="165">
        <v>8</v>
      </c>
      <c r="I12" s="163">
        <v>9</v>
      </c>
      <c r="J12" s="163">
        <v>10</v>
      </c>
      <c r="K12" s="163">
        <v>11</v>
      </c>
      <c r="L12" s="163">
        <v>12</v>
      </c>
      <c r="M12" s="163">
        <v>13</v>
      </c>
      <c r="N12" s="166">
        <v>14</v>
      </c>
      <c r="P12" s="295"/>
    </row>
    <row r="13" spans="1:26" s="167" customFormat="1" ht="17.25" customHeight="1" x14ac:dyDescent="0.25">
      <c r="A13" s="168">
        <v>1</v>
      </c>
      <c r="B13" s="169"/>
      <c r="C13" s="169"/>
      <c r="D13" s="170" t="s">
        <v>98</v>
      </c>
      <c r="E13" s="125"/>
      <c r="F13" s="171"/>
      <c r="G13" s="172"/>
      <c r="H13" s="127"/>
      <c r="I13" s="138"/>
      <c r="J13" s="173"/>
      <c r="K13" s="173"/>
      <c r="L13" s="173"/>
      <c r="M13" s="126"/>
      <c r="N13" s="128"/>
      <c r="P13" s="252"/>
    </row>
    <row r="14" spans="1:26" s="167" customFormat="1" outlineLevel="1" x14ac:dyDescent="0.25">
      <c r="A14" s="175" t="s">
        <v>13</v>
      </c>
      <c r="B14" s="176" t="s">
        <v>120</v>
      </c>
      <c r="C14" s="176"/>
      <c r="D14" s="177" t="s">
        <v>119</v>
      </c>
      <c r="E14" s="178" t="s">
        <v>6</v>
      </c>
      <c r="F14" s="179" t="s">
        <v>59</v>
      </c>
      <c r="G14" s="180"/>
      <c r="H14" s="104">
        <f>H15</f>
        <v>35</v>
      </c>
      <c r="I14" s="226"/>
      <c r="J14" s="105"/>
      <c r="K14" s="181">
        <f>J14</f>
        <v>0</v>
      </c>
      <c r="L14" s="181"/>
      <c r="M14" s="112">
        <f>J14*H14</f>
        <v>0</v>
      </c>
      <c r="N14" s="129">
        <f>M14</f>
        <v>0</v>
      </c>
      <c r="P14" s="182" t="s">
        <v>165</v>
      </c>
      <c r="U14" s="255"/>
    </row>
    <row r="15" spans="1:26" s="167" customFormat="1" outlineLevel="1" x14ac:dyDescent="0.25">
      <c r="A15" s="195" t="s">
        <v>85</v>
      </c>
      <c r="B15" s="192"/>
      <c r="C15" s="185"/>
      <c r="D15" s="196" t="s">
        <v>121</v>
      </c>
      <c r="E15" s="187" t="s">
        <v>93</v>
      </c>
      <c r="F15" s="193" t="s">
        <v>59</v>
      </c>
      <c r="G15" s="189">
        <v>1</v>
      </c>
      <c r="H15" s="103">
        <v>35</v>
      </c>
      <c r="I15" s="227"/>
      <c r="J15" s="113"/>
      <c r="K15" s="190">
        <f>I15</f>
        <v>0</v>
      </c>
      <c r="L15" s="190">
        <f>I15*H15</f>
        <v>0</v>
      </c>
      <c r="M15" s="114"/>
      <c r="N15" s="130">
        <f>L15</f>
        <v>0</v>
      </c>
      <c r="P15" s="143"/>
      <c r="Z15" s="191"/>
    </row>
    <row r="16" spans="1:26" s="167" customFormat="1" outlineLevel="1" x14ac:dyDescent="0.25">
      <c r="A16" s="195" t="s">
        <v>86</v>
      </c>
      <c r="B16" s="192"/>
      <c r="C16" s="185"/>
      <c r="D16" s="197" t="s">
        <v>122</v>
      </c>
      <c r="E16" s="187" t="s">
        <v>93</v>
      </c>
      <c r="F16" s="198" t="s">
        <v>59</v>
      </c>
      <c r="G16" s="189">
        <v>1</v>
      </c>
      <c r="H16" s="103">
        <v>1</v>
      </c>
      <c r="I16" s="227"/>
      <c r="J16" s="132"/>
      <c r="K16" s="190">
        <f>I16</f>
        <v>0</v>
      </c>
      <c r="L16" s="190">
        <f>I16*H16</f>
        <v>0</v>
      </c>
      <c r="M16" s="114"/>
      <c r="N16" s="130">
        <f>L16</f>
        <v>0</v>
      </c>
      <c r="P16" s="143"/>
      <c r="Z16" s="191"/>
    </row>
    <row r="17" spans="1:26" s="167" customFormat="1" ht="76.5" outlineLevel="1" x14ac:dyDescent="0.25">
      <c r="A17" s="175" t="s">
        <v>14</v>
      </c>
      <c r="B17" s="176" t="s">
        <v>123</v>
      </c>
      <c r="C17" s="176"/>
      <c r="D17" s="201" t="s">
        <v>163</v>
      </c>
      <c r="E17" s="178" t="s">
        <v>6</v>
      </c>
      <c r="F17" s="179" t="s">
        <v>92</v>
      </c>
      <c r="G17" s="180"/>
      <c r="H17" s="104">
        <f>44+79+44+79</f>
        <v>246</v>
      </c>
      <c r="I17" s="226"/>
      <c r="J17" s="254"/>
      <c r="K17" s="181">
        <f>J17</f>
        <v>0</v>
      </c>
      <c r="L17" s="181"/>
      <c r="M17" s="112">
        <f>J17*H17</f>
        <v>0</v>
      </c>
      <c r="N17" s="129">
        <f>M17</f>
        <v>0</v>
      </c>
      <c r="P17" s="182" t="s">
        <v>154</v>
      </c>
      <c r="Z17" s="191"/>
    </row>
    <row r="18" spans="1:26" s="167" customFormat="1" ht="45" outlineLevel="1" x14ac:dyDescent="0.25">
      <c r="A18" s="203" t="s">
        <v>87</v>
      </c>
      <c r="B18" s="204"/>
      <c r="C18" s="204"/>
      <c r="D18" s="205" t="s">
        <v>124</v>
      </c>
      <c r="E18" s="206" t="s">
        <v>93</v>
      </c>
      <c r="F18" s="188" t="s">
        <v>92</v>
      </c>
      <c r="G18" s="207">
        <v>1.03</v>
      </c>
      <c r="H18" s="136">
        <f>ROUND((44+79+44+79)*G18,0)</f>
        <v>253</v>
      </c>
      <c r="I18" s="229"/>
      <c r="J18" s="230"/>
      <c r="K18" s="190">
        <f t="shared" ref="K18:K23" si="0">I18</f>
        <v>0</v>
      </c>
      <c r="L18" s="190">
        <f t="shared" ref="L18:L23" si="1">I18*H18</f>
        <v>0</v>
      </c>
      <c r="M18" s="114"/>
      <c r="N18" s="130">
        <f t="shared" ref="N18:N23" si="2">L18</f>
        <v>0</v>
      </c>
      <c r="P18" s="144"/>
      <c r="Z18" s="191"/>
    </row>
    <row r="19" spans="1:26" s="167" customFormat="1" ht="76.5" outlineLevel="1" x14ac:dyDescent="0.25">
      <c r="A19" s="175" t="s">
        <v>15</v>
      </c>
      <c r="B19" s="176" t="s">
        <v>123</v>
      </c>
      <c r="C19" s="176"/>
      <c r="D19" s="201" t="s">
        <v>155</v>
      </c>
      <c r="E19" s="178" t="s">
        <v>6</v>
      </c>
      <c r="F19" s="179" t="s">
        <v>92</v>
      </c>
      <c r="G19" s="180"/>
      <c r="H19" s="104">
        <v>755</v>
      </c>
      <c r="I19" s="226"/>
      <c r="J19" s="254"/>
      <c r="K19" s="181">
        <f>J19</f>
        <v>0</v>
      </c>
      <c r="L19" s="181"/>
      <c r="M19" s="112">
        <f>J19*H19</f>
        <v>0</v>
      </c>
      <c r="N19" s="129">
        <f>M19</f>
        <v>0</v>
      </c>
      <c r="P19" s="182" t="s">
        <v>154</v>
      </c>
      <c r="Z19" s="191"/>
    </row>
    <row r="20" spans="1:26" s="167" customFormat="1" ht="45" outlineLevel="1" x14ac:dyDescent="0.25">
      <c r="A20" s="203" t="s">
        <v>95</v>
      </c>
      <c r="B20" s="204"/>
      <c r="C20" s="204"/>
      <c r="D20" s="205" t="s">
        <v>124</v>
      </c>
      <c r="E20" s="206" t="s">
        <v>93</v>
      </c>
      <c r="F20" s="188" t="s">
        <v>92</v>
      </c>
      <c r="G20" s="207">
        <v>1.03</v>
      </c>
      <c r="H20" s="136">
        <f>ROUND((49+49+56+56)*G20,0)</f>
        <v>216</v>
      </c>
      <c r="I20" s="229"/>
      <c r="J20" s="230"/>
      <c r="K20" s="190">
        <f t="shared" ref="K20" si="3">I20</f>
        <v>0</v>
      </c>
      <c r="L20" s="190">
        <f t="shared" ref="L20" si="4">I20*H20</f>
        <v>0</v>
      </c>
      <c r="M20" s="114"/>
      <c r="N20" s="130">
        <f t="shared" ref="N20" si="5">L20</f>
        <v>0</v>
      </c>
      <c r="P20" s="144"/>
      <c r="Z20" s="191"/>
    </row>
    <row r="21" spans="1:26" s="167" customFormat="1" ht="30" outlineLevel="1" x14ac:dyDescent="0.25">
      <c r="A21" s="183" t="s">
        <v>146</v>
      </c>
      <c r="B21" s="208"/>
      <c r="C21" s="209"/>
      <c r="D21" s="205" t="s">
        <v>149</v>
      </c>
      <c r="E21" s="206" t="s">
        <v>93</v>
      </c>
      <c r="F21" s="188" t="s">
        <v>92</v>
      </c>
      <c r="G21" s="207">
        <v>1.03</v>
      </c>
      <c r="H21" s="136">
        <f>ROUND(533*G21,0)</f>
        <v>549</v>
      </c>
      <c r="I21" s="227"/>
      <c r="J21" s="113"/>
      <c r="K21" s="190">
        <f t="shared" si="0"/>
        <v>0</v>
      </c>
      <c r="L21" s="190">
        <f t="shared" si="1"/>
        <v>0</v>
      </c>
      <c r="M21" s="114"/>
      <c r="N21" s="130">
        <f t="shared" si="2"/>
        <v>0</v>
      </c>
      <c r="P21" s="111"/>
      <c r="Z21" s="191"/>
    </row>
    <row r="22" spans="1:26" s="167" customFormat="1" ht="45" outlineLevel="1" x14ac:dyDescent="0.25">
      <c r="A22" s="203" t="s">
        <v>147</v>
      </c>
      <c r="B22" s="208"/>
      <c r="C22" s="209"/>
      <c r="D22" s="205" t="s">
        <v>125</v>
      </c>
      <c r="E22" s="206" t="s">
        <v>93</v>
      </c>
      <c r="F22" s="188" t="s">
        <v>92</v>
      </c>
      <c r="G22" s="207">
        <v>1.03</v>
      </c>
      <c r="H22" s="136">
        <f>ROUND(12*G22,0)</f>
        <v>12</v>
      </c>
      <c r="I22" s="227"/>
      <c r="J22" s="132"/>
      <c r="K22" s="190">
        <f t="shared" si="0"/>
        <v>0</v>
      </c>
      <c r="L22" s="190">
        <f t="shared" si="1"/>
        <v>0</v>
      </c>
      <c r="M22" s="114"/>
      <c r="N22" s="130">
        <f t="shared" si="2"/>
        <v>0</v>
      </c>
      <c r="P22" s="131"/>
      <c r="Z22" s="191"/>
    </row>
    <row r="23" spans="1:26" s="167" customFormat="1" ht="30" outlineLevel="1" x14ac:dyDescent="0.25">
      <c r="A23" s="183" t="s">
        <v>148</v>
      </c>
      <c r="B23" s="208"/>
      <c r="C23" s="209"/>
      <c r="D23" s="205" t="s">
        <v>126</v>
      </c>
      <c r="E23" s="206" t="s">
        <v>93</v>
      </c>
      <c r="F23" s="193" t="s">
        <v>92</v>
      </c>
      <c r="G23" s="189">
        <v>1.1000000000000001</v>
      </c>
      <c r="H23" s="136">
        <f>ROUND(755*G23,0)</f>
        <v>831</v>
      </c>
      <c r="I23" s="227"/>
      <c r="J23" s="132"/>
      <c r="K23" s="190">
        <f t="shared" si="0"/>
        <v>0</v>
      </c>
      <c r="L23" s="190">
        <f t="shared" si="1"/>
        <v>0</v>
      </c>
      <c r="M23" s="114"/>
      <c r="N23" s="130">
        <f t="shared" si="2"/>
        <v>0</v>
      </c>
      <c r="P23" s="131"/>
      <c r="Z23" s="191"/>
    </row>
    <row r="24" spans="1:26" s="167" customFormat="1" ht="12.75" outlineLevel="1" x14ac:dyDescent="0.25">
      <c r="A24" s="199" t="s">
        <v>16</v>
      </c>
      <c r="B24" s="176"/>
      <c r="C24" s="200"/>
      <c r="D24" s="201" t="s">
        <v>161</v>
      </c>
      <c r="E24" s="178" t="s">
        <v>6</v>
      </c>
      <c r="F24" s="202" t="s">
        <v>94</v>
      </c>
      <c r="G24" s="180"/>
      <c r="H24" s="104">
        <v>1</v>
      </c>
      <c r="I24" s="226"/>
      <c r="J24" s="228"/>
      <c r="K24" s="181">
        <f>J24</f>
        <v>0</v>
      </c>
      <c r="L24" s="181"/>
      <c r="M24" s="112">
        <f>J24*H24</f>
        <v>0</v>
      </c>
      <c r="N24" s="129">
        <f>M24</f>
        <v>0</v>
      </c>
      <c r="P24" s="174"/>
      <c r="Z24" s="191"/>
    </row>
    <row r="25" spans="1:26" s="146" customFormat="1" x14ac:dyDescent="0.2">
      <c r="A25" s="210"/>
      <c r="B25" s="211"/>
      <c r="C25" s="115"/>
      <c r="D25" s="115" t="s">
        <v>27</v>
      </c>
      <c r="E25" s="107"/>
      <c r="F25" s="107"/>
      <c r="G25" s="107"/>
      <c r="H25" s="108"/>
      <c r="I25" s="109"/>
      <c r="J25" s="110"/>
      <c r="K25" s="110"/>
      <c r="L25" s="119">
        <f>SUM(L14:L24)</f>
        <v>0</v>
      </c>
      <c r="M25" s="119">
        <f t="shared" ref="M25" si="6">SUM(M14:M24)</f>
        <v>0</v>
      </c>
      <c r="N25" s="119">
        <f>SUM(N14:N24)</f>
        <v>0</v>
      </c>
      <c r="P25" s="252"/>
    </row>
    <row r="26" spans="1:26" ht="15.75" thickBot="1" x14ac:dyDescent="0.3">
      <c r="A26" s="212"/>
      <c r="B26" s="213"/>
      <c r="C26" s="116"/>
      <c r="D26" s="116" t="s">
        <v>70</v>
      </c>
      <c r="E26" s="116"/>
      <c r="F26" s="116"/>
      <c r="G26" s="137"/>
      <c r="H26" s="124"/>
      <c r="I26" s="139"/>
      <c r="J26" s="116"/>
      <c r="K26" s="116"/>
      <c r="L26" s="118"/>
      <c r="M26" s="118"/>
      <c r="N26" s="117">
        <f>N25/1.22*0.22</f>
        <v>0</v>
      </c>
      <c r="P26" s="252"/>
    </row>
    <row r="27" spans="1:26" s="217" customFormat="1" x14ac:dyDescent="0.25">
      <c r="A27" s="214" t="s">
        <v>71</v>
      </c>
      <c r="B27" s="215"/>
      <c r="C27" s="215"/>
      <c r="D27" s="215"/>
      <c r="E27" s="215"/>
      <c r="F27" s="215"/>
      <c r="G27" s="215"/>
      <c r="H27" s="215"/>
      <c r="I27" s="215"/>
      <c r="J27" s="215"/>
      <c r="K27" s="215"/>
      <c r="L27" s="215"/>
      <c r="M27" s="215"/>
      <c r="N27" s="216"/>
      <c r="P27" s="252"/>
    </row>
    <row r="28" spans="1:26" s="217" customFormat="1" x14ac:dyDescent="0.25">
      <c r="A28" s="231" t="s">
        <v>12</v>
      </c>
      <c r="B28" s="232"/>
      <c r="C28" s="232"/>
      <c r="D28" s="233" t="s">
        <v>72</v>
      </c>
      <c r="E28" s="232"/>
      <c r="F28" s="232"/>
      <c r="G28" s="232"/>
      <c r="H28" s="232"/>
      <c r="I28" s="232"/>
      <c r="J28" s="232"/>
      <c r="K28" s="232"/>
      <c r="L28" s="232"/>
      <c r="M28" s="232"/>
      <c r="N28" s="234"/>
      <c r="P28" s="252"/>
    </row>
    <row r="29" spans="1:26" s="218" customFormat="1" x14ac:dyDescent="0.25">
      <c r="A29" s="231" t="s">
        <v>7</v>
      </c>
      <c r="B29" s="232"/>
      <c r="C29" s="232"/>
      <c r="D29" s="233" t="s">
        <v>73</v>
      </c>
      <c r="E29" s="232"/>
      <c r="F29" s="232"/>
      <c r="G29" s="232"/>
      <c r="H29" s="232"/>
      <c r="I29" s="232"/>
      <c r="J29" s="232"/>
      <c r="K29" s="232"/>
      <c r="L29" s="232"/>
      <c r="M29" s="232"/>
      <c r="N29" s="234"/>
      <c r="P29" s="252"/>
    </row>
    <row r="30" spans="1:26" s="218" customFormat="1" x14ac:dyDescent="0.25">
      <c r="A30" s="231" t="s">
        <v>60</v>
      </c>
      <c r="B30" s="232"/>
      <c r="C30" s="232"/>
      <c r="D30" s="233" t="s">
        <v>74</v>
      </c>
      <c r="E30" s="232"/>
      <c r="F30" s="232"/>
      <c r="G30" s="232"/>
      <c r="H30" s="232"/>
      <c r="I30" s="232"/>
      <c r="J30" s="232"/>
      <c r="K30" s="232"/>
      <c r="L30" s="232"/>
      <c r="M30" s="232"/>
      <c r="N30" s="234"/>
      <c r="P30" s="252"/>
    </row>
    <row r="31" spans="1:26" s="218" customFormat="1" ht="25.5" x14ac:dyDescent="0.25">
      <c r="A31" s="231" t="s">
        <v>61</v>
      </c>
      <c r="B31" s="232"/>
      <c r="C31" s="232"/>
      <c r="D31" s="233" t="s">
        <v>75</v>
      </c>
      <c r="E31" s="232"/>
      <c r="F31" s="232"/>
      <c r="G31" s="232"/>
      <c r="H31" s="232"/>
      <c r="I31" s="232"/>
      <c r="J31" s="232"/>
      <c r="K31" s="232"/>
      <c r="L31" s="232"/>
      <c r="M31" s="232"/>
      <c r="N31" s="234"/>
      <c r="P31" s="252"/>
    </row>
    <row r="32" spans="1:26" s="217" customFormat="1" x14ac:dyDescent="0.25">
      <c r="A32" s="235" t="s">
        <v>62</v>
      </c>
      <c r="B32" s="236"/>
      <c r="C32" s="236"/>
      <c r="D32" s="233" t="s">
        <v>76</v>
      </c>
      <c r="E32" s="237"/>
      <c r="F32" s="237"/>
      <c r="G32" s="237"/>
      <c r="H32" s="237"/>
      <c r="I32" s="238"/>
      <c r="J32" s="238"/>
      <c r="K32" s="238"/>
      <c r="L32" s="238"/>
      <c r="M32" s="238"/>
      <c r="N32" s="239"/>
      <c r="P32" s="252"/>
    </row>
    <row r="33" spans="1:16" s="217" customFormat="1" ht="15.75" x14ac:dyDescent="0.25">
      <c r="A33" s="231" t="s">
        <v>83</v>
      </c>
      <c r="B33" s="120"/>
      <c r="C33" s="120"/>
      <c r="D33" s="233" t="s">
        <v>77</v>
      </c>
      <c r="E33" s="121"/>
      <c r="F33" s="121"/>
      <c r="G33" s="120"/>
      <c r="H33" s="122"/>
      <c r="I33" s="121"/>
      <c r="J33" s="121"/>
      <c r="K33" s="120"/>
      <c r="L33" s="120"/>
      <c r="M33" s="121"/>
      <c r="N33" s="123"/>
      <c r="P33" s="252"/>
    </row>
    <row r="34" spans="1:16" x14ac:dyDescent="0.25">
      <c r="A34" s="240">
        <v>7</v>
      </c>
      <c r="B34" s="241"/>
      <c r="C34" s="241"/>
      <c r="D34" s="233" t="s">
        <v>78</v>
      </c>
      <c r="E34" s="242"/>
      <c r="F34" s="241"/>
      <c r="G34" s="241"/>
      <c r="H34" s="243"/>
      <c r="I34" s="243"/>
      <c r="J34" s="241"/>
      <c r="K34" s="241"/>
      <c r="L34" s="241"/>
      <c r="M34" s="241"/>
      <c r="N34" s="244"/>
      <c r="P34" s="252"/>
    </row>
    <row r="35" spans="1:16" x14ac:dyDescent="0.25">
      <c r="A35" s="240">
        <v>8</v>
      </c>
      <c r="B35" s="241"/>
      <c r="C35" s="241"/>
      <c r="D35" s="233" t="s">
        <v>79</v>
      </c>
      <c r="E35" s="242"/>
      <c r="F35" s="241"/>
      <c r="G35" s="241"/>
      <c r="H35" s="243"/>
      <c r="I35" s="243"/>
      <c r="J35" s="241"/>
      <c r="K35" s="241"/>
      <c r="L35" s="241"/>
      <c r="M35" s="241"/>
      <c r="N35" s="244"/>
      <c r="P35" s="252"/>
    </row>
    <row r="36" spans="1:16" x14ac:dyDescent="0.25">
      <c r="A36" s="240">
        <v>9</v>
      </c>
      <c r="B36" s="241"/>
      <c r="C36" s="241"/>
      <c r="D36" s="233" t="s">
        <v>80</v>
      </c>
      <c r="E36" s="242"/>
      <c r="F36" s="241"/>
      <c r="G36" s="241"/>
      <c r="H36" s="243"/>
      <c r="I36" s="243"/>
      <c r="J36" s="241"/>
      <c r="K36" s="241"/>
      <c r="L36" s="241"/>
      <c r="M36" s="241"/>
      <c r="N36" s="244"/>
      <c r="P36" s="253"/>
    </row>
    <row r="37" spans="1:16" x14ac:dyDescent="0.25">
      <c r="A37" s="240">
        <v>10</v>
      </c>
      <c r="B37" s="241"/>
      <c r="C37" s="241"/>
      <c r="D37" s="245" t="s">
        <v>81</v>
      </c>
      <c r="E37" s="242"/>
      <c r="F37" s="241"/>
      <c r="G37" s="241"/>
      <c r="H37" s="243"/>
      <c r="I37" s="243"/>
      <c r="J37" s="241"/>
      <c r="K37" s="241"/>
      <c r="L37" s="241"/>
      <c r="M37" s="241"/>
      <c r="N37" s="244"/>
      <c r="P37" s="252"/>
    </row>
    <row r="38" spans="1:16" ht="15.75" thickBot="1" x14ac:dyDescent="0.3">
      <c r="A38" s="246">
        <v>11</v>
      </c>
      <c r="B38" s="247"/>
      <c r="C38" s="247"/>
      <c r="D38" s="248" t="s">
        <v>82</v>
      </c>
      <c r="E38" s="249"/>
      <c r="F38" s="247"/>
      <c r="G38" s="247"/>
      <c r="H38" s="250"/>
      <c r="I38" s="250"/>
      <c r="J38" s="247"/>
      <c r="K38" s="247"/>
      <c r="L38" s="247"/>
      <c r="M38" s="247"/>
      <c r="N38" s="251"/>
      <c r="P38" s="252"/>
    </row>
    <row r="39" spans="1:16" x14ac:dyDescent="0.25">
      <c r="P39" s="223"/>
    </row>
    <row r="40" spans="1:16" x14ac:dyDescent="0.25">
      <c r="P40" s="223"/>
    </row>
    <row r="41" spans="1:16" x14ac:dyDescent="0.25">
      <c r="P41" s="223"/>
    </row>
    <row r="42" spans="1:16" x14ac:dyDescent="0.25">
      <c r="P42" s="223"/>
    </row>
    <row r="43" spans="1:16" x14ac:dyDescent="0.25">
      <c r="P43" s="224"/>
    </row>
    <row r="44" spans="1:16" x14ac:dyDescent="0.25">
      <c r="P44" s="223"/>
    </row>
    <row r="45" spans="1:16" x14ac:dyDescent="0.25">
      <c r="P45" s="223"/>
    </row>
    <row r="46" spans="1:16" x14ac:dyDescent="0.25">
      <c r="P46" s="223"/>
    </row>
    <row r="47" spans="1:16" x14ac:dyDescent="0.25">
      <c r="P47" s="223"/>
    </row>
    <row r="48" spans="1:16" x14ac:dyDescent="0.25">
      <c r="P48" s="223"/>
    </row>
    <row r="49" spans="16:16" x14ac:dyDescent="0.25">
      <c r="P49" s="223"/>
    </row>
    <row r="50" spans="16:16" x14ac:dyDescent="0.25">
      <c r="P50" s="223"/>
    </row>
    <row r="51" spans="16:16" x14ac:dyDescent="0.25">
      <c r="P51" s="223"/>
    </row>
    <row r="52" spans="16:16" x14ac:dyDescent="0.25">
      <c r="P52" s="223"/>
    </row>
    <row r="53" spans="16:16" x14ac:dyDescent="0.25">
      <c r="P53" s="223"/>
    </row>
    <row r="54" spans="16:16" x14ac:dyDescent="0.25">
      <c r="P54" s="223"/>
    </row>
    <row r="55" spans="16:16" x14ac:dyDescent="0.25">
      <c r="P55" s="223"/>
    </row>
    <row r="56" spans="16:16" x14ac:dyDescent="0.25">
      <c r="P56" s="223"/>
    </row>
    <row r="57" spans="16:16" x14ac:dyDescent="0.25">
      <c r="P57" s="223"/>
    </row>
    <row r="58" spans="16:16" x14ac:dyDescent="0.25">
      <c r="P58" s="223"/>
    </row>
    <row r="59" spans="16:16" x14ac:dyDescent="0.25">
      <c r="P59" s="223"/>
    </row>
    <row r="60" spans="16:16" x14ac:dyDescent="0.25">
      <c r="P60" s="224"/>
    </row>
    <row r="61" spans="16:16" x14ac:dyDescent="0.25">
      <c r="P61" s="223"/>
    </row>
    <row r="62" spans="16:16" x14ac:dyDescent="0.25">
      <c r="P62" s="223"/>
    </row>
    <row r="63" spans="16:16" x14ac:dyDescent="0.25">
      <c r="P63" s="223"/>
    </row>
    <row r="64" spans="16:16" x14ac:dyDescent="0.25">
      <c r="P64" s="223"/>
    </row>
    <row r="65" spans="16:16" x14ac:dyDescent="0.25">
      <c r="P65" s="223"/>
    </row>
    <row r="66" spans="16:16" x14ac:dyDescent="0.25">
      <c r="P66" s="224"/>
    </row>
    <row r="67" spans="16:16" x14ac:dyDescent="0.25">
      <c r="P67" s="223"/>
    </row>
    <row r="68" spans="16:16" x14ac:dyDescent="0.25">
      <c r="P68" s="223"/>
    </row>
    <row r="69" spans="16:16" x14ac:dyDescent="0.25">
      <c r="P69" s="223"/>
    </row>
    <row r="70" spans="16:16" x14ac:dyDescent="0.25">
      <c r="P70" s="224"/>
    </row>
    <row r="71" spans="16:16" x14ac:dyDescent="0.25">
      <c r="P71" s="223"/>
    </row>
    <row r="72" spans="16:16" x14ac:dyDescent="0.25">
      <c r="P72" s="223"/>
    </row>
    <row r="73" spans="16:16" x14ac:dyDescent="0.25">
      <c r="P73" s="223"/>
    </row>
    <row r="74" spans="16:16" x14ac:dyDescent="0.25">
      <c r="P74" s="223"/>
    </row>
    <row r="75" spans="16:16" x14ac:dyDescent="0.25">
      <c r="P75" s="223"/>
    </row>
    <row r="76" spans="16:16" x14ac:dyDescent="0.25">
      <c r="P76" s="224"/>
    </row>
    <row r="77" spans="16:16" x14ac:dyDescent="0.25">
      <c r="P77" s="223"/>
    </row>
    <row r="78" spans="16:16" x14ac:dyDescent="0.25">
      <c r="P78" s="223"/>
    </row>
    <row r="79" spans="16:16" x14ac:dyDescent="0.25">
      <c r="P79" s="223"/>
    </row>
    <row r="80" spans="16:16" x14ac:dyDescent="0.25">
      <c r="P80" s="223"/>
    </row>
    <row r="81" spans="16:16" x14ac:dyDescent="0.25">
      <c r="P81" s="223"/>
    </row>
    <row r="82" spans="16:16" x14ac:dyDescent="0.25">
      <c r="P82" s="223"/>
    </row>
    <row r="83" spans="16:16" x14ac:dyDescent="0.25">
      <c r="P83" s="223"/>
    </row>
    <row r="84" spans="16:16" x14ac:dyDescent="0.25">
      <c r="P84" s="223"/>
    </row>
    <row r="85" spans="16:16" x14ac:dyDescent="0.25">
      <c r="P85" s="223"/>
    </row>
    <row r="86" spans="16:16" x14ac:dyDescent="0.25">
      <c r="P86" s="223"/>
    </row>
    <row r="87" spans="16:16" x14ac:dyDescent="0.25">
      <c r="P87" s="223"/>
    </row>
    <row r="88" spans="16:16" x14ac:dyDescent="0.25">
      <c r="P88" s="223"/>
    </row>
    <row r="89" spans="16:16" x14ac:dyDescent="0.25">
      <c r="P89" s="223"/>
    </row>
    <row r="90" spans="16:16" x14ac:dyDescent="0.25">
      <c r="P90" s="223"/>
    </row>
    <row r="91" spans="16:16" x14ac:dyDescent="0.25">
      <c r="P91" s="223"/>
    </row>
    <row r="92" spans="16:16" x14ac:dyDescent="0.25">
      <c r="P92" s="223"/>
    </row>
    <row r="93" spans="16:16" x14ac:dyDescent="0.25">
      <c r="P93" s="223"/>
    </row>
    <row r="94" spans="16:16" x14ac:dyDescent="0.25">
      <c r="P94" s="223"/>
    </row>
    <row r="95" spans="16:16" x14ac:dyDescent="0.25">
      <c r="P95" s="223"/>
    </row>
    <row r="96" spans="16:16" x14ac:dyDescent="0.25">
      <c r="P96" s="223"/>
    </row>
    <row r="97" spans="16:16" x14ac:dyDescent="0.25">
      <c r="P97" s="223"/>
    </row>
    <row r="98" spans="16:16" x14ac:dyDescent="0.25">
      <c r="P98" s="223"/>
    </row>
    <row r="99" spans="16:16" x14ac:dyDescent="0.25">
      <c r="P99" s="223"/>
    </row>
    <row r="100" spans="16:16" x14ac:dyDescent="0.25">
      <c r="P100" s="223"/>
    </row>
    <row r="101" spans="16:16" x14ac:dyDescent="0.25">
      <c r="P101" s="223"/>
    </row>
    <row r="102" spans="16:16" x14ac:dyDescent="0.25">
      <c r="P102" s="223"/>
    </row>
    <row r="103" spans="16:16" x14ac:dyDescent="0.25">
      <c r="P103" s="223"/>
    </row>
    <row r="104" spans="16:16" x14ac:dyDescent="0.25">
      <c r="P104" s="223"/>
    </row>
    <row r="105" spans="16:16" x14ac:dyDescent="0.25">
      <c r="P105" s="223"/>
    </row>
    <row r="106" spans="16:16" x14ac:dyDescent="0.25">
      <c r="P106" s="223"/>
    </row>
    <row r="107" spans="16:16" x14ac:dyDescent="0.25">
      <c r="P107" s="223"/>
    </row>
    <row r="108" spans="16:16" x14ac:dyDescent="0.25">
      <c r="P108" s="223"/>
    </row>
    <row r="109" spans="16:16" x14ac:dyDescent="0.25">
      <c r="P109" s="223"/>
    </row>
    <row r="110" spans="16:16" x14ac:dyDescent="0.25">
      <c r="P110" s="223"/>
    </row>
    <row r="111" spans="16:16" x14ac:dyDescent="0.25">
      <c r="P111" s="223"/>
    </row>
    <row r="112" spans="16:16" x14ac:dyDescent="0.25">
      <c r="P112" s="223"/>
    </row>
    <row r="113" spans="16:16" x14ac:dyDescent="0.25">
      <c r="P113" s="223"/>
    </row>
    <row r="114" spans="16:16" x14ac:dyDescent="0.25">
      <c r="P114" s="223"/>
    </row>
    <row r="115" spans="16:16" x14ac:dyDescent="0.25">
      <c r="P115" s="223"/>
    </row>
    <row r="116" spans="16:16" x14ac:dyDescent="0.25">
      <c r="P116" s="223"/>
    </row>
    <row r="117" spans="16:16" x14ac:dyDescent="0.25">
      <c r="P117" s="223"/>
    </row>
    <row r="118" spans="16:16" x14ac:dyDescent="0.25">
      <c r="P118" s="223"/>
    </row>
    <row r="119" spans="16:16" x14ac:dyDescent="0.25">
      <c r="P119" s="223"/>
    </row>
    <row r="120" spans="16:16" x14ac:dyDescent="0.25">
      <c r="P120" s="223"/>
    </row>
    <row r="121" spans="16:16" x14ac:dyDescent="0.25">
      <c r="P121" s="223"/>
    </row>
    <row r="122" spans="16:16" x14ac:dyDescent="0.25">
      <c r="P122" s="223"/>
    </row>
    <row r="123" spans="16:16" x14ac:dyDescent="0.25">
      <c r="P123" s="223"/>
    </row>
    <row r="124" spans="16:16" x14ac:dyDescent="0.25">
      <c r="P124" s="223"/>
    </row>
    <row r="125" spans="16:16" x14ac:dyDescent="0.25">
      <c r="P125" s="223"/>
    </row>
    <row r="126" spans="16:16" x14ac:dyDescent="0.25">
      <c r="P126" s="223"/>
    </row>
    <row r="127" spans="16:16" x14ac:dyDescent="0.25">
      <c r="P127" s="223"/>
    </row>
    <row r="128" spans="16:16" x14ac:dyDescent="0.25">
      <c r="P128" s="223"/>
    </row>
    <row r="129" spans="16:16" x14ac:dyDescent="0.25">
      <c r="P129" s="223"/>
    </row>
    <row r="130" spans="16:16" x14ac:dyDescent="0.25">
      <c r="P130" s="223"/>
    </row>
    <row r="131" spans="16:16" x14ac:dyDescent="0.25">
      <c r="P131" s="223"/>
    </row>
    <row r="132" spans="16:16" x14ac:dyDescent="0.25">
      <c r="P132" s="223"/>
    </row>
    <row r="133" spans="16:16" x14ac:dyDescent="0.25">
      <c r="P133" s="223"/>
    </row>
    <row r="134" spans="16:16" x14ac:dyDescent="0.25">
      <c r="P134" s="223"/>
    </row>
    <row r="135" spans="16:16" x14ac:dyDescent="0.25">
      <c r="P135" s="223"/>
    </row>
    <row r="136" spans="16:16" x14ac:dyDescent="0.25">
      <c r="P136" s="223"/>
    </row>
    <row r="137" spans="16:16" x14ac:dyDescent="0.25">
      <c r="P137" s="223"/>
    </row>
    <row r="138" spans="16:16" x14ac:dyDescent="0.25">
      <c r="P138" s="223"/>
    </row>
    <row r="139" spans="16:16" x14ac:dyDescent="0.25">
      <c r="P139" s="223"/>
    </row>
    <row r="140" spans="16:16" x14ac:dyDescent="0.25">
      <c r="P140" s="223"/>
    </row>
    <row r="141" spans="16:16" x14ac:dyDescent="0.25">
      <c r="P141" s="223"/>
    </row>
    <row r="142" spans="16:16" x14ac:dyDescent="0.25">
      <c r="P142" s="223"/>
    </row>
    <row r="143" spans="16:16" x14ac:dyDescent="0.25">
      <c r="P143" s="223"/>
    </row>
    <row r="144" spans="16:16" x14ac:dyDescent="0.25">
      <c r="P144" s="223"/>
    </row>
    <row r="145" spans="16:16" x14ac:dyDescent="0.25">
      <c r="P145" s="223"/>
    </row>
    <row r="146" spans="16:16" x14ac:dyDescent="0.25">
      <c r="P146" s="223"/>
    </row>
    <row r="147" spans="16:16" x14ac:dyDescent="0.25">
      <c r="P147" s="223"/>
    </row>
    <row r="148" spans="16:16" x14ac:dyDescent="0.25">
      <c r="P148" s="223"/>
    </row>
    <row r="149" spans="16:16" x14ac:dyDescent="0.25">
      <c r="P149" s="223"/>
    </row>
    <row r="150" spans="16:16" x14ac:dyDescent="0.25">
      <c r="P150" s="223"/>
    </row>
    <row r="151" spans="16:16" x14ac:dyDescent="0.25">
      <c r="P151" s="223"/>
    </row>
    <row r="152" spans="16:16" x14ac:dyDescent="0.25">
      <c r="P152" s="223"/>
    </row>
    <row r="153" spans="16:16" x14ac:dyDescent="0.25">
      <c r="P153" s="223"/>
    </row>
    <row r="154" spans="16:16" x14ac:dyDescent="0.25">
      <c r="P154" s="223"/>
    </row>
    <row r="155" spans="16:16" x14ac:dyDescent="0.25">
      <c r="P155" s="223"/>
    </row>
    <row r="156" spans="16:16" x14ac:dyDescent="0.25">
      <c r="P156" s="223"/>
    </row>
    <row r="157" spans="16:16" x14ac:dyDescent="0.25">
      <c r="P157" s="223"/>
    </row>
    <row r="158" spans="16:16" x14ac:dyDescent="0.25">
      <c r="P158" s="223"/>
    </row>
    <row r="159" spans="16:16" x14ac:dyDescent="0.25">
      <c r="P159" s="223"/>
    </row>
    <row r="160" spans="16:16" x14ac:dyDescent="0.25">
      <c r="P160" s="223"/>
    </row>
    <row r="161" spans="16:16" x14ac:dyDescent="0.25">
      <c r="P161" s="223"/>
    </row>
    <row r="162" spans="16:16" x14ac:dyDescent="0.25">
      <c r="P162" s="223"/>
    </row>
    <row r="163" spans="16:16" x14ac:dyDescent="0.25">
      <c r="P163" s="223"/>
    </row>
    <row r="164" spans="16:16" x14ac:dyDescent="0.25">
      <c r="P164" s="223"/>
    </row>
    <row r="165" spans="16:16" x14ac:dyDescent="0.25">
      <c r="P165" s="223"/>
    </row>
    <row r="166" spans="16:16" x14ac:dyDescent="0.25">
      <c r="P166" s="223"/>
    </row>
    <row r="167" spans="16:16" x14ac:dyDescent="0.25">
      <c r="P167" s="223"/>
    </row>
    <row r="168" spans="16:16" x14ac:dyDescent="0.25">
      <c r="P168" s="223"/>
    </row>
    <row r="169" spans="16:16" x14ac:dyDescent="0.25">
      <c r="P169" s="223"/>
    </row>
    <row r="170" spans="16:16" x14ac:dyDescent="0.25">
      <c r="P170" s="223"/>
    </row>
    <row r="171" spans="16:16" x14ac:dyDescent="0.25">
      <c r="P171" s="223"/>
    </row>
    <row r="172" spans="16:16" x14ac:dyDescent="0.25">
      <c r="P172" s="223"/>
    </row>
    <row r="173" spans="16:16" x14ac:dyDescent="0.25">
      <c r="P173" s="223"/>
    </row>
    <row r="174" spans="16:16" x14ac:dyDescent="0.25">
      <c r="P174" s="223"/>
    </row>
    <row r="175" spans="16:16" x14ac:dyDescent="0.25">
      <c r="P175" s="223"/>
    </row>
    <row r="176" spans="16:16" x14ac:dyDescent="0.25">
      <c r="P176" s="223"/>
    </row>
    <row r="177" spans="16:16" x14ac:dyDescent="0.25">
      <c r="P177" s="223"/>
    </row>
    <row r="178" spans="16:16" x14ac:dyDescent="0.25">
      <c r="P178" s="223"/>
    </row>
    <row r="179" spans="16:16" x14ac:dyDescent="0.25">
      <c r="P179" s="223"/>
    </row>
    <row r="180" spans="16:16" x14ac:dyDescent="0.25">
      <c r="P180" s="223"/>
    </row>
    <row r="181" spans="16:16" x14ac:dyDescent="0.25">
      <c r="P181" s="223"/>
    </row>
    <row r="182" spans="16:16" x14ac:dyDescent="0.25">
      <c r="P182" s="223"/>
    </row>
    <row r="183" spans="16:16" x14ac:dyDescent="0.25">
      <c r="P183" s="223"/>
    </row>
    <row r="184" spans="16:16" x14ac:dyDescent="0.25">
      <c r="P184" s="223"/>
    </row>
    <row r="185" spans="16:16" x14ac:dyDescent="0.25">
      <c r="P185" s="223"/>
    </row>
    <row r="186" spans="16:16" x14ac:dyDescent="0.25">
      <c r="P186" s="223"/>
    </row>
    <row r="187" spans="16:16" x14ac:dyDescent="0.25">
      <c r="P187" s="223"/>
    </row>
    <row r="188" spans="16:16" x14ac:dyDescent="0.25">
      <c r="P188" s="223"/>
    </row>
    <row r="189" spans="16:16" x14ac:dyDescent="0.25">
      <c r="P189" s="223"/>
    </row>
    <row r="190" spans="16:16" x14ac:dyDescent="0.25">
      <c r="P190" s="223"/>
    </row>
    <row r="191" spans="16:16" x14ac:dyDescent="0.25">
      <c r="P191" s="223"/>
    </row>
    <row r="192" spans="16:16" x14ac:dyDescent="0.25">
      <c r="P192" s="223"/>
    </row>
    <row r="193" spans="16:16" x14ac:dyDescent="0.25">
      <c r="P193" s="223"/>
    </row>
    <row r="194" spans="16:16" x14ac:dyDescent="0.25">
      <c r="P194" s="223"/>
    </row>
    <row r="195" spans="16:16" x14ac:dyDescent="0.25">
      <c r="P195" s="223"/>
    </row>
    <row r="196" spans="16:16" x14ac:dyDescent="0.25">
      <c r="P196" s="223"/>
    </row>
    <row r="197" spans="16:16" x14ac:dyDescent="0.25">
      <c r="P197" s="223"/>
    </row>
    <row r="198" spans="16:16" x14ac:dyDescent="0.25">
      <c r="P198" s="223"/>
    </row>
    <row r="199" spans="16:16" x14ac:dyDescent="0.25">
      <c r="P199" s="223"/>
    </row>
    <row r="200" spans="16:16" x14ac:dyDescent="0.25">
      <c r="P200" s="223"/>
    </row>
    <row r="201" spans="16:16" x14ac:dyDescent="0.25">
      <c r="P201" s="223"/>
    </row>
    <row r="202" spans="16:16" x14ac:dyDescent="0.25">
      <c r="P202" s="223"/>
    </row>
    <row r="203" spans="16:16" x14ac:dyDescent="0.25">
      <c r="P203" s="223"/>
    </row>
    <row r="204" spans="16:16" x14ac:dyDescent="0.25">
      <c r="P204" s="223"/>
    </row>
    <row r="205" spans="16:16" x14ac:dyDescent="0.25">
      <c r="P205" s="223"/>
    </row>
    <row r="206" spans="16:16" x14ac:dyDescent="0.25">
      <c r="P206" s="223"/>
    </row>
    <row r="207" spans="16:16" x14ac:dyDescent="0.25">
      <c r="P207" s="223"/>
    </row>
    <row r="208" spans="16:16" x14ac:dyDescent="0.25">
      <c r="P208" s="223"/>
    </row>
    <row r="209" spans="16:16" x14ac:dyDescent="0.25">
      <c r="P209" s="223"/>
    </row>
    <row r="210" spans="16:16" x14ac:dyDescent="0.25">
      <c r="P210" s="223"/>
    </row>
    <row r="211" spans="16:16" x14ac:dyDescent="0.25">
      <c r="P211" s="223"/>
    </row>
    <row r="212" spans="16:16" x14ac:dyDescent="0.25">
      <c r="P212" s="223"/>
    </row>
    <row r="213" spans="16:16" x14ac:dyDescent="0.25">
      <c r="P213" s="223"/>
    </row>
    <row r="214" spans="16:16" x14ac:dyDescent="0.25">
      <c r="P214" s="223"/>
    </row>
    <row r="215" spans="16:16" x14ac:dyDescent="0.25">
      <c r="P215" s="223"/>
    </row>
    <row r="216" spans="16:16" x14ac:dyDescent="0.25">
      <c r="P216" s="223"/>
    </row>
    <row r="217" spans="16:16" x14ac:dyDescent="0.25">
      <c r="P217" s="223"/>
    </row>
    <row r="218" spans="16:16" x14ac:dyDescent="0.25">
      <c r="P218" s="223"/>
    </row>
    <row r="219" spans="16:16" x14ac:dyDescent="0.25">
      <c r="P219" s="223"/>
    </row>
    <row r="220" spans="16:16" x14ac:dyDescent="0.25">
      <c r="P220" s="223"/>
    </row>
    <row r="221" spans="16:16" x14ac:dyDescent="0.25">
      <c r="P221" s="223"/>
    </row>
    <row r="222" spans="16:16" x14ac:dyDescent="0.25">
      <c r="P222" s="223"/>
    </row>
    <row r="223" spans="16:16" x14ac:dyDescent="0.25">
      <c r="P223" s="223"/>
    </row>
    <row r="224" spans="16:16" x14ac:dyDescent="0.25">
      <c r="P224" s="223"/>
    </row>
    <row r="225" spans="16:16" x14ac:dyDescent="0.25">
      <c r="P225" s="223"/>
    </row>
    <row r="226" spans="16:16" x14ac:dyDescent="0.25">
      <c r="P226" s="223"/>
    </row>
    <row r="227" spans="16:16" x14ac:dyDescent="0.25">
      <c r="P227" s="223"/>
    </row>
    <row r="228" spans="16:16" x14ac:dyDescent="0.25">
      <c r="P228" s="223"/>
    </row>
    <row r="229" spans="16:16" x14ac:dyDescent="0.25">
      <c r="P229" s="223"/>
    </row>
    <row r="230" spans="16:16" x14ac:dyDescent="0.25">
      <c r="P230" s="223"/>
    </row>
    <row r="231" spans="16:16" x14ac:dyDescent="0.25">
      <c r="P231" s="223"/>
    </row>
    <row r="232" spans="16:16" x14ac:dyDescent="0.25">
      <c r="P232" s="223"/>
    </row>
    <row r="233" spans="16:16" x14ac:dyDescent="0.25">
      <c r="P233" s="223"/>
    </row>
    <row r="234" spans="16:16" x14ac:dyDescent="0.25">
      <c r="P234" s="223"/>
    </row>
    <row r="235" spans="16:16" x14ac:dyDescent="0.25">
      <c r="P235" s="223"/>
    </row>
    <row r="236" spans="16:16" x14ac:dyDescent="0.25">
      <c r="P236" s="223"/>
    </row>
    <row r="237" spans="16:16" x14ac:dyDescent="0.25">
      <c r="P237" s="223"/>
    </row>
    <row r="238" spans="16:16" x14ac:dyDescent="0.25">
      <c r="P238" s="223"/>
    </row>
    <row r="239" spans="16:16" x14ac:dyDescent="0.25">
      <c r="P239" s="223"/>
    </row>
    <row r="240" spans="16:16" x14ac:dyDescent="0.25">
      <c r="P240" s="223"/>
    </row>
    <row r="241" spans="16:16" x14ac:dyDescent="0.25">
      <c r="P241" s="223"/>
    </row>
    <row r="242" spans="16:16" x14ac:dyDescent="0.25">
      <c r="P242" s="223"/>
    </row>
    <row r="243" spans="16:16" x14ac:dyDescent="0.25">
      <c r="P243" s="223"/>
    </row>
    <row r="244" spans="16:16" x14ac:dyDescent="0.25">
      <c r="P244" s="223"/>
    </row>
    <row r="245" spans="16:16" x14ac:dyDescent="0.25">
      <c r="P245" s="223"/>
    </row>
    <row r="246" spans="16:16" x14ac:dyDescent="0.25">
      <c r="P246" s="223"/>
    </row>
    <row r="247" spans="16:16" x14ac:dyDescent="0.25">
      <c r="P247" s="223"/>
    </row>
    <row r="248" spans="16:16" x14ac:dyDescent="0.25">
      <c r="P248" s="223"/>
    </row>
    <row r="249" spans="16:16" x14ac:dyDescent="0.25">
      <c r="P249" s="223"/>
    </row>
    <row r="250" spans="16:16" x14ac:dyDescent="0.25">
      <c r="P250" s="223"/>
    </row>
    <row r="251" spans="16:16" x14ac:dyDescent="0.25">
      <c r="P251" s="223"/>
    </row>
    <row r="252" spans="16:16" x14ac:dyDescent="0.25">
      <c r="P252" s="223"/>
    </row>
    <row r="253" spans="16:16" x14ac:dyDescent="0.25">
      <c r="P253" s="223"/>
    </row>
    <row r="254" spans="16:16" x14ac:dyDescent="0.25">
      <c r="P254" s="223"/>
    </row>
    <row r="255" spans="16:16" x14ac:dyDescent="0.25">
      <c r="P255" s="223"/>
    </row>
    <row r="256" spans="16:16" x14ac:dyDescent="0.25">
      <c r="P256" s="223"/>
    </row>
    <row r="257" spans="16:16" x14ac:dyDescent="0.25">
      <c r="P257" s="223"/>
    </row>
    <row r="258" spans="16:16" x14ac:dyDescent="0.25">
      <c r="P258" s="223"/>
    </row>
    <row r="259" spans="16:16" x14ac:dyDescent="0.25">
      <c r="P259" s="223"/>
    </row>
    <row r="260" spans="16:16" x14ac:dyDescent="0.25">
      <c r="P260" s="223"/>
    </row>
    <row r="261" spans="16:16" x14ac:dyDescent="0.25">
      <c r="P261" s="223"/>
    </row>
    <row r="262" spans="16:16" x14ac:dyDescent="0.25">
      <c r="P262" s="225"/>
    </row>
    <row r="263" spans="16:16" x14ac:dyDescent="0.25">
      <c r="P263" s="225"/>
    </row>
    <row r="264" spans="16:16" x14ac:dyDescent="0.25">
      <c r="P264" s="225"/>
    </row>
    <row r="265" spans="16:16" x14ac:dyDescent="0.25">
      <c r="P265" s="225"/>
    </row>
    <row r="266" spans="16:16" x14ac:dyDescent="0.25">
      <c r="P266" s="225"/>
    </row>
    <row r="267" spans="16:16" x14ac:dyDescent="0.25">
      <c r="P267" s="225"/>
    </row>
    <row r="268" spans="16:16" x14ac:dyDescent="0.25">
      <c r="P268" s="225"/>
    </row>
    <row r="269" spans="16:16" x14ac:dyDescent="0.25">
      <c r="P269" s="225"/>
    </row>
    <row r="270" spans="16:16" x14ac:dyDescent="0.25">
      <c r="P270" s="225"/>
    </row>
    <row r="271" spans="16:16" x14ac:dyDescent="0.25">
      <c r="P271" s="225"/>
    </row>
    <row r="272" spans="16:16" x14ac:dyDescent="0.25">
      <c r="P272" s="225"/>
    </row>
    <row r="273" spans="16:16" x14ac:dyDescent="0.25">
      <c r="P273" s="225"/>
    </row>
    <row r="274" spans="16:16" x14ac:dyDescent="0.25">
      <c r="P274" s="225"/>
    </row>
    <row r="275" spans="16:16" x14ac:dyDescent="0.25">
      <c r="P275" s="225"/>
    </row>
    <row r="276" spans="16:16" x14ac:dyDescent="0.25">
      <c r="P276" s="225"/>
    </row>
    <row r="277" spans="16:16" x14ac:dyDescent="0.25">
      <c r="P277" s="225"/>
    </row>
    <row r="278" spans="16:16" x14ac:dyDescent="0.25">
      <c r="P278" s="225"/>
    </row>
    <row r="279" spans="16:16" x14ac:dyDescent="0.25">
      <c r="P279" s="225"/>
    </row>
    <row r="280" spans="16:16" x14ac:dyDescent="0.25">
      <c r="P280" s="225"/>
    </row>
    <row r="281" spans="16:16" x14ac:dyDescent="0.25">
      <c r="P281" s="225"/>
    </row>
    <row r="282" spans="16:16" x14ac:dyDescent="0.25">
      <c r="P282" s="225"/>
    </row>
    <row r="283" spans="16:16" x14ac:dyDescent="0.25">
      <c r="P283" s="225"/>
    </row>
    <row r="284" spans="16:16" x14ac:dyDescent="0.25">
      <c r="P284" s="225"/>
    </row>
    <row r="285" spans="16:16" x14ac:dyDescent="0.25">
      <c r="P285" s="225"/>
    </row>
    <row r="286" spans="16:16" x14ac:dyDescent="0.25">
      <c r="P286" s="225"/>
    </row>
    <row r="287" spans="16:16" x14ac:dyDescent="0.25">
      <c r="P287" s="225"/>
    </row>
    <row r="288" spans="16:16" x14ac:dyDescent="0.25">
      <c r="P288" s="225"/>
    </row>
    <row r="289" spans="16:16" x14ac:dyDescent="0.25">
      <c r="P289" s="225"/>
    </row>
    <row r="290" spans="16:16" x14ac:dyDescent="0.25">
      <c r="P290" s="225"/>
    </row>
    <row r="291" spans="16:16" x14ac:dyDescent="0.25">
      <c r="P291" s="225"/>
    </row>
    <row r="292" spans="16:16" x14ac:dyDescent="0.25">
      <c r="P292" s="225"/>
    </row>
    <row r="293" spans="16:16" x14ac:dyDescent="0.25">
      <c r="P293" s="225"/>
    </row>
    <row r="294" spans="16:16" x14ac:dyDescent="0.25">
      <c r="P294" s="225"/>
    </row>
    <row r="295" spans="16:16" x14ac:dyDescent="0.25">
      <c r="P295" s="225"/>
    </row>
    <row r="296" spans="16:16" x14ac:dyDescent="0.25">
      <c r="P296" s="225"/>
    </row>
    <row r="297" spans="16:16" x14ac:dyDescent="0.25">
      <c r="P297" s="225"/>
    </row>
    <row r="298" spans="16:16" x14ac:dyDescent="0.25">
      <c r="P298" s="225"/>
    </row>
    <row r="299" spans="16:16" x14ac:dyDescent="0.25">
      <c r="P299" s="225"/>
    </row>
    <row r="300" spans="16:16" x14ac:dyDescent="0.25">
      <c r="P300" s="225"/>
    </row>
    <row r="301" spans="16:16" x14ac:dyDescent="0.25">
      <c r="P301" s="225"/>
    </row>
    <row r="302" spans="16:16" x14ac:dyDescent="0.25">
      <c r="P302" s="225"/>
    </row>
    <row r="303" spans="16:16" x14ac:dyDescent="0.25">
      <c r="P303" s="225"/>
    </row>
    <row r="304" spans="16:16" x14ac:dyDescent="0.25">
      <c r="P304" s="225"/>
    </row>
    <row r="305" spans="16:16" x14ac:dyDescent="0.25">
      <c r="P305" s="225"/>
    </row>
    <row r="306" spans="16:16" x14ac:dyDescent="0.25">
      <c r="P306" s="225"/>
    </row>
    <row r="307" spans="16:16" x14ac:dyDescent="0.25">
      <c r="P307" s="225"/>
    </row>
    <row r="308" spans="16:16" x14ac:dyDescent="0.25">
      <c r="P308" s="225"/>
    </row>
    <row r="309" spans="16:16" x14ac:dyDescent="0.25">
      <c r="P309" s="225"/>
    </row>
    <row r="310" spans="16:16" x14ac:dyDescent="0.25">
      <c r="P310" s="225"/>
    </row>
    <row r="311" spans="16:16" x14ac:dyDescent="0.25">
      <c r="P311" s="225"/>
    </row>
    <row r="312" spans="16:16" x14ac:dyDescent="0.25">
      <c r="P312" s="225"/>
    </row>
    <row r="313" spans="16:16" x14ac:dyDescent="0.25">
      <c r="P313" s="225"/>
    </row>
    <row r="314" spans="16:16" x14ac:dyDescent="0.25">
      <c r="P314" s="225"/>
    </row>
    <row r="315" spans="16:16" x14ac:dyDescent="0.25">
      <c r="P315" s="225"/>
    </row>
    <row r="316" spans="16:16" x14ac:dyDescent="0.25">
      <c r="P316" s="225"/>
    </row>
    <row r="317" spans="16:16" x14ac:dyDescent="0.25">
      <c r="P317" s="225"/>
    </row>
    <row r="318" spans="16:16" x14ac:dyDescent="0.25">
      <c r="P318" s="225"/>
    </row>
    <row r="319" spans="16:16" x14ac:dyDescent="0.25">
      <c r="P319" s="225"/>
    </row>
    <row r="320" spans="16:16" x14ac:dyDescent="0.25">
      <c r="P320" s="225"/>
    </row>
    <row r="321" spans="16:16" x14ac:dyDescent="0.25">
      <c r="P321" s="225"/>
    </row>
    <row r="322" spans="16:16" x14ac:dyDescent="0.25">
      <c r="P322" s="225"/>
    </row>
    <row r="323" spans="16:16" x14ac:dyDescent="0.25">
      <c r="P323" s="225"/>
    </row>
    <row r="324" spans="16:16" x14ac:dyDescent="0.25">
      <c r="P324" s="225"/>
    </row>
    <row r="325" spans="16:16" x14ac:dyDescent="0.25">
      <c r="P325" s="225"/>
    </row>
    <row r="326" spans="16:16" x14ac:dyDescent="0.25">
      <c r="P326" s="225"/>
    </row>
    <row r="327" spans="16:16" x14ac:dyDescent="0.25">
      <c r="P327" s="225"/>
    </row>
    <row r="328" spans="16:16" x14ac:dyDescent="0.25">
      <c r="P328" s="225"/>
    </row>
    <row r="329" spans="16:16" x14ac:dyDescent="0.25">
      <c r="P329" s="225"/>
    </row>
    <row r="330" spans="16:16" x14ac:dyDescent="0.25">
      <c r="P330" s="225"/>
    </row>
    <row r="331" spans="16:16" x14ac:dyDescent="0.25">
      <c r="P331" s="225"/>
    </row>
    <row r="332" spans="16:16" x14ac:dyDescent="0.25">
      <c r="P332" s="225"/>
    </row>
    <row r="333" spans="16:16" x14ac:dyDescent="0.25">
      <c r="P333" s="225"/>
    </row>
    <row r="334" spans="16:16" x14ac:dyDescent="0.25">
      <c r="P334" s="225"/>
    </row>
    <row r="335" spans="16:16" x14ac:dyDescent="0.25">
      <c r="P335" s="225"/>
    </row>
    <row r="336" spans="16:16" x14ac:dyDescent="0.25">
      <c r="P336" s="225"/>
    </row>
    <row r="337" spans="16:16" x14ac:dyDescent="0.25">
      <c r="P337" s="225"/>
    </row>
    <row r="338" spans="16:16" x14ac:dyDescent="0.25">
      <c r="P338" s="225"/>
    </row>
    <row r="339" spans="16:16" x14ac:dyDescent="0.25">
      <c r="P339" s="225"/>
    </row>
    <row r="340" spans="16:16" x14ac:dyDescent="0.25">
      <c r="P340" s="225"/>
    </row>
    <row r="341" spans="16:16" x14ac:dyDescent="0.25">
      <c r="P341" s="225"/>
    </row>
    <row r="342" spans="16:16" x14ac:dyDescent="0.25">
      <c r="P342" s="225"/>
    </row>
    <row r="343" spans="16:16" x14ac:dyDescent="0.25">
      <c r="P343" s="225"/>
    </row>
    <row r="344" spans="16:16" x14ac:dyDescent="0.25">
      <c r="P344" s="225"/>
    </row>
    <row r="345" spans="16:16" x14ac:dyDescent="0.25">
      <c r="P345" s="225"/>
    </row>
    <row r="346" spans="16:16" x14ac:dyDescent="0.25">
      <c r="P346" s="225"/>
    </row>
    <row r="347" spans="16:16" x14ac:dyDescent="0.25">
      <c r="P347" s="225"/>
    </row>
    <row r="348" spans="16:16" x14ac:dyDescent="0.25">
      <c r="P348" s="225"/>
    </row>
    <row r="349" spans="16:16" x14ac:dyDescent="0.25">
      <c r="P349" s="225"/>
    </row>
    <row r="350" spans="16:16" x14ac:dyDescent="0.25">
      <c r="P350" s="225"/>
    </row>
    <row r="351" spans="16:16" x14ac:dyDescent="0.25">
      <c r="P351" s="225"/>
    </row>
    <row r="352" spans="16:16" x14ac:dyDescent="0.25">
      <c r="P352" s="225"/>
    </row>
    <row r="353" spans="16:16" x14ac:dyDescent="0.25">
      <c r="P353" s="225"/>
    </row>
    <row r="354" spans="16:16" x14ac:dyDescent="0.25">
      <c r="P354" s="225"/>
    </row>
    <row r="355" spans="16:16" x14ac:dyDescent="0.25">
      <c r="P355" s="225"/>
    </row>
    <row r="356" spans="16:16" x14ac:dyDescent="0.25">
      <c r="P356" s="225"/>
    </row>
    <row r="357" spans="16:16" x14ac:dyDescent="0.25">
      <c r="P357" s="225"/>
    </row>
    <row r="358" spans="16:16" x14ac:dyDescent="0.25">
      <c r="P358" s="225"/>
    </row>
    <row r="359" spans="16:16" x14ac:dyDescent="0.25">
      <c r="P359" s="225"/>
    </row>
    <row r="360" spans="16:16" x14ac:dyDescent="0.25">
      <c r="P360" s="225"/>
    </row>
    <row r="361" spans="16:16" x14ac:dyDescent="0.25">
      <c r="P361" s="225"/>
    </row>
    <row r="362" spans="16:16" x14ac:dyDescent="0.25">
      <c r="P362" s="225"/>
    </row>
    <row r="363" spans="16:16" x14ac:dyDescent="0.25">
      <c r="P363" s="225"/>
    </row>
    <row r="364" spans="16:16" x14ac:dyDescent="0.25">
      <c r="P364" s="225"/>
    </row>
    <row r="365" spans="16:16" x14ac:dyDescent="0.25">
      <c r="P365" s="225"/>
    </row>
    <row r="366" spans="16:16" x14ac:dyDescent="0.25">
      <c r="P366" s="225"/>
    </row>
    <row r="367" spans="16:16" x14ac:dyDescent="0.25">
      <c r="P367" s="225"/>
    </row>
    <row r="368" spans="16:16" x14ac:dyDescent="0.25">
      <c r="P368" s="225"/>
    </row>
    <row r="369" spans="16:16" x14ac:dyDescent="0.25">
      <c r="P369" s="225"/>
    </row>
    <row r="370" spans="16:16" x14ac:dyDescent="0.25">
      <c r="P370" s="225"/>
    </row>
    <row r="371" spans="16:16" x14ac:dyDescent="0.25">
      <c r="P371" s="225"/>
    </row>
    <row r="372" spans="16:16" x14ac:dyDescent="0.25">
      <c r="P372" s="225"/>
    </row>
    <row r="373" spans="16:16" x14ac:dyDescent="0.25">
      <c r="P373" s="225"/>
    </row>
    <row r="374" spans="16:16" x14ac:dyDescent="0.25">
      <c r="P374" s="225"/>
    </row>
    <row r="375" spans="16:16" x14ac:dyDescent="0.25">
      <c r="P375" s="225"/>
    </row>
    <row r="376" spans="16:16" x14ac:dyDescent="0.25">
      <c r="P376" s="225"/>
    </row>
    <row r="377" spans="16:16" x14ac:dyDescent="0.25">
      <c r="P377" s="225"/>
    </row>
    <row r="378" spans="16:16" x14ac:dyDescent="0.25">
      <c r="P378" s="225"/>
    </row>
    <row r="379" spans="16:16" x14ac:dyDescent="0.25">
      <c r="P379" s="225"/>
    </row>
    <row r="380" spans="16:16" x14ac:dyDescent="0.25">
      <c r="P380" s="225"/>
    </row>
    <row r="381" spans="16:16" x14ac:dyDescent="0.25">
      <c r="P381" s="225"/>
    </row>
    <row r="382" spans="16:16" x14ac:dyDescent="0.25">
      <c r="P382" s="225"/>
    </row>
    <row r="383" spans="16:16" x14ac:dyDescent="0.25">
      <c r="P383" s="225"/>
    </row>
    <row r="384" spans="16:16" x14ac:dyDescent="0.25">
      <c r="P384" s="225"/>
    </row>
    <row r="385" spans="16:16" x14ac:dyDescent="0.25">
      <c r="P385" s="225"/>
    </row>
    <row r="386" spans="16:16" x14ac:dyDescent="0.25">
      <c r="P386" s="225"/>
    </row>
    <row r="387" spans="16:16" x14ac:dyDescent="0.25">
      <c r="P387" s="225"/>
    </row>
    <row r="388" spans="16:16" x14ac:dyDescent="0.25">
      <c r="P388" s="225"/>
    </row>
    <row r="389" spans="16:16" x14ac:dyDescent="0.25">
      <c r="P389" s="225"/>
    </row>
    <row r="390" spans="16:16" x14ac:dyDescent="0.25">
      <c r="P390" s="225"/>
    </row>
    <row r="391" spans="16:16" x14ac:dyDescent="0.25">
      <c r="P391" s="225"/>
    </row>
    <row r="392" spans="16:16" x14ac:dyDescent="0.25">
      <c r="P392" s="225"/>
    </row>
    <row r="393" spans="16:16" x14ac:dyDescent="0.25">
      <c r="P393" s="225"/>
    </row>
    <row r="394" spans="16:16" x14ac:dyDescent="0.25">
      <c r="P394" s="225"/>
    </row>
  </sheetData>
  <sheetProtection autoFilter="0"/>
  <autoFilter ref="A9:N38" xr:uid="{00000000-0001-0000-0000-000000000000}">
    <filterColumn colId="8" showButton="0"/>
    <filterColumn colId="9" showButton="0"/>
    <filterColumn colId="10" showButton="0"/>
    <filterColumn colId="11" showButton="0"/>
    <filterColumn colId="12" showButton="0"/>
  </autoFilter>
  <mergeCells count="17">
    <mergeCell ref="A4:N4"/>
    <mergeCell ref="A5:N5"/>
    <mergeCell ref="A6:N6"/>
    <mergeCell ref="A9:A11"/>
    <mergeCell ref="B9:B11"/>
    <mergeCell ref="C9:C11"/>
    <mergeCell ref="D9:D11"/>
    <mergeCell ref="E9:E11"/>
    <mergeCell ref="F9:F11"/>
    <mergeCell ref="G9:G11"/>
    <mergeCell ref="H9:H11"/>
    <mergeCell ref="I9:N9"/>
    <mergeCell ref="P9:P12"/>
    <mergeCell ref="I10:J10"/>
    <mergeCell ref="K10:K11"/>
    <mergeCell ref="L10:M10"/>
    <mergeCell ref="N10:N11"/>
  </mergeCells>
  <phoneticPr fontId="15" type="noConversion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598AA-4BCE-4BF7-BB82-9646FD814850}">
  <sheetPr>
    <outlinePr summaryBelow="0"/>
  </sheetPr>
  <dimension ref="A1:Z394"/>
  <sheetViews>
    <sheetView view="pageBreakPreview" zoomScale="70" zoomScaleNormal="85" zoomScaleSheetLayoutView="70" workbookViewId="0">
      <pane ySplit="11" topLeftCell="A12" activePane="bottomLeft" state="frozen"/>
      <selection pane="bottomLeft" activeCell="L17" sqref="L17"/>
    </sheetView>
  </sheetViews>
  <sheetFormatPr defaultColWidth="9.140625" defaultRowHeight="15" outlineLevelRow="1" x14ac:dyDescent="0.25"/>
  <cols>
    <col min="1" max="1" width="8" style="219" customWidth="1"/>
    <col min="2" max="2" width="21.28515625" style="220" customWidth="1"/>
    <col min="3" max="3" width="12.42578125" style="220" customWidth="1"/>
    <col min="4" max="4" width="67.28515625" style="221" customWidth="1"/>
    <col min="5" max="5" width="19.85546875" style="219" customWidth="1"/>
    <col min="6" max="7" width="9.5703125" style="220" customWidth="1"/>
    <col min="8" max="8" width="10" style="222" customWidth="1"/>
    <col min="9" max="9" width="12.85546875" style="222" customWidth="1"/>
    <col min="10" max="12" width="13.7109375" style="220" customWidth="1"/>
    <col min="13" max="13" width="19.42578125" style="220" bestFit="1" customWidth="1"/>
    <col min="14" max="14" width="19.5703125" style="220" customWidth="1"/>
    <col min="15" max="15" width="4.5703125" style="149" customWidth="1"/>
    <col min="16" max="16" width="76.7109375" style="150" customWidth="1"/>
    <col min="17" max="17" width="10" style="149" bestFit="1" customWidth="1"/>
    <col min="18" max="20" width="9.140625" style="149"/>
    <col min="21" max="21" width="3.140625" style="149" customWidth="1"/>
    <col min="22" max="22" width="5.85546875" style="149" customWidth="1"/>
    <col min="23" max="24" width="9.140625" style="149" customWidth="1"/>
    <col min="25" max="25" width="12.85546875" style="149" customWidth="1"/>
    <col min="26" max="26" width="32.5703125" style="149" customWidth="1"/>
    <col min="27" max="27" width="16.5703125" style="149" customWidth="1"/>
    <col min="28" max="16384" width="9.140625" style="149"/>
  </cols>
  <sheetData>
    <row r="1" spans="1:26" ht="15.75" x14ac:dyDescent="0.25">
      <c r="A1" s="145"/>
      <c r="B1" s="145"/>
      <c r="C1" s="145"/>
      <c r="D1" s="146"/>
      <c r="E1" s="146"/>
      <c r="F1" s="146"/>
      <c r="G1" s="146"/>
      <c r="H1" s="146"/>
      <c r="I1" s="147"/>
      <c r="J1" s="147"/>
      <c r="K1" s="147"/>
      <c r="L1" s="147"/>
      <c r="M1" s="147"/>
      <c r="N1" s="148"/>
    </row>
    <row r="2" spans="1:26" ht="15.75" x14ac:dyDescent="0.25">
      <c r="A2" s="145"/>
      <c r="B2" s="145"/>
      <c r="C2" s="145"/>
      <c r="D2" s="146"/>
      <c r="E2" s="146"/>
      <c r="F2" s="146"/>
      <c r="G2" s="146"/>
      <c r="H2" s="146"/>
      <c r="I2" s="147"/>
      <c r="J2" s="147"/>
      <c r="K2" s="147"/>
      <c r="L2" s="147"/>
      <c r="M2" s="147"/>
      <c r="N2" s="151"/>
    </row>
    <row r="3" spans="1:26" ht="15.75" x14ac:dyDescent="0.25">
      <c r="A3" s="145"/>
      <c r="B3" s="145"/>
      <c r="C3" s="145"/>
      <c r="D3" s="146"/>
      <c r="E3" s="146"/>
      <c r="F3" s="146"/>
      <c r="G3" s="146"/>
      <c r="H3" s="146"/>
      <c r="I3" s="147"/>
      <c r="J3" s="147"/>
      <c r="K3" s="147"/>
      <c r="L3" s="147"/>
      <c r="M3" s="147"/>
      <c r="N3" s="151"/>
    </row>
    <row r="4" spans="1:26" s="152" customFormat="1" ht="18.75" x14ac:dyDescent="0.25">
      <c r="A4" s="266" t="s">
        <v>84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P4" s="150"/>
    </row>
    <row r="5" spans="1:26" s="152" customFormat="1" ht="15.75" x14ac:dyDescent="0.25">
      <c r="A5" s="267" t="s">
        <v>97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P5" s="150"/>
    </row>
    <row r="6" spans="1:26" s="152" customFormat="1" ht="15.75" x14ac:dyDescent="0.25">
      <c r="A6" s="267" t="s">
        <v>90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P6" s="150"/>
    </row>
    <row r="7" spans="1:26" s="152" customFormat="1" ht="15.75" x14ac:dyDescent="0.25">
      <c r="A7" s="153"/>
      <c r="B7" s="153"/>
      <c r="C7" s="153"/>
      <c r="D7" s="153"/>
      <c r="E7" s="153"/>
      <c r="F7" s="153"/>
      <c r="G7" s="153"/>
      <c r="H7" s="153"/>
      <c r="I7" s="153"/>
      <c r="J7" s="153"/>
      <c r="K7" s="153"/>
      <c r="L7" s="153"/>
      <c r="M7" s="153"/>
      <c r="N7" s="153"/>
      <c r="P7" s="154"/>
    </row>
    <row r="8" spans="1:26" s="152" customFormat="1" ht="15.75" thickBot="1" x14ac:dyDescent="0.25">
      <c r="A8" s="155"/>
      <c r="B8" s="156"/>
      <c r="C8" s="156"/>
      <c r="D8" s="146"/>
      <c r="E8" s="156"/>
      <c r="F8" s="157"/>
      <c r="G8" s="157"/>
      <c r="H8" s="156"/>
      <c r="I8" s="156"/>
      <c r="J8" s="102"/>
      <c r="K8" s="102"/>
      <c r="L8" s="102"/>
      <c r="M8" s="146"/>
      <c r="N8" s="158"/>
      <c r="P8" s="154"/>
    </row>
    <row r="9" spans="1:26" s="152" customFormat="1" x14ac:dyDescent="0.25">
      <c r="A9" s="268" t="s">
        <v>18</v>
      </c>
      <c r="B9" s="271" t="s">
        <v>1</v>
      </c>
      <c r="C9" s="271" t="s">
        <v>69</v>
      </c>
      <c r="D9" s="274" t="s">
        <v>17</v>
      </c>
      <c r="E9" s="274" t="s">
        <v>2</v>
      </c>
      <c r="F9" s="274" t="s">
        <v>19</v>
      </c>
      <c r="G9" s="277" t="s">
        <v>20</v>
      </c>
      <c r="H9" s="280" t="s">
        <v>10</v>
      </c>
      <c r="I9" s="283" t="s">
        <v>68</v>
      </c>
      <c r="J9" s="283"/>
      <c r="K9" s="283"/>
      <c r="L9" s="283"/>
      <c r="M9" s="283"/>
      <c r="N9" s="284"/>
      <c r="P9" s="293" t="s">
        <v>96</v>
      </c>
    </row>
    <row r="10" spans="1:26" s="152" customFormat="1" x14ac:dyDescent="0.2">
      <c r="A10" s="269"/>
      <c r="B10" s="272"/>
      <c r="C10" s="272"/>
      <c r="D10" s="275"/>
      <c r="E10" s="275"/>
      <c r="F10" s="275"/>
      <c r="G10" s="278"/>
      <c r="H10" s="281"/>
      <c r="I10" s="286" t="s">
        <v>64</v>
      </c>
      <c r="J10" s="287"/>
      <c r="K10" s="288" t="s">
        <v>65</v>
      </c>
      <c r="L10" s="290" t="s">
        <v>66</v>
      </c>
      <c r="M10" s="287"/>
      <c r="N10" s="291" t="s">
        <v>67</v>
      </c>
      <c r="O10" s="146"/>
      <c r="P10" s="294"/>
    </row>
    <row r="11" spans="1:26" s="152" customFormat="1" ht="26.25" thickBot="1" x14ac:dyDescent="0.3">
      <c r="A11" s="270"/>
      <c r="B11" s="273"/>
      <c r="C11" s="273"/>
      <c r="D11" s="276"/>
      <c r="E11" s="276"/>
      <c r="F11" s="276"/>
      <c r="G11" s="279"/>
      <c r="H11" s="282"/>
      <c r="I11" s="159" t="s">
        <v>3</v>
      </c>
      <c r="J11" s="159" t="s">
        <v>63</v>
      </c>
      <c r="K11" s="289"/>
      <c r="L11" s="160" t="s">
        <v>3</v>
      </c>
      <c r="M11" s="161" t="s">
        <v>63</v>
      </c>
      <c r="N11" s="292"/>
      <c r="P11" s="294"/>
    </row>
    <row r="12" spans="1:26" s="167" customFormat="1" ht="12.75" x14ac:dyDescent="0.25">
      <c r="A12" s="162">
        <v>1</v>
      </c>
      <c r="B12" s="163">
        <v>2</v>
      </c>
      <c r="C12" s="163">
        <v>3</v>
      </c>
      <c r="D12" s="163">
        <v>4</v>
      </c>
      <c r="E12" s="163">
        <v>5</v>
      </c>
      <c r="F12" s="163">
        <v>6</v>
      </c>
      <c r="G12" s="164">
        <v>7</v>
      </c>
      <c r="H12" s="165">
        <v>8</v>
      </c>
      <c r="I12" s="163">
        <v>9</v>
      </c>
      <c r="J12" s="163">
        <v>10</v>
      </c>
      <c r="K12" s="163">
        <v>11</v>
      </c>
      <c r="L12" s="163">
        <v>12</v>
      </c>
      <c r="M12" s="163">
        <v>13</v>
      </c>
      <c r="N12" s="166">
        <v>14</v>
      </c>
      <c r="P12" s="295"/>
    </row>
    <row r="13" spans="1:26" s="167" customFormat="1" ht="17.25" customHeight="1" x14ac:dyDescent="0.25">
      <c r="A13" s="168">
        <v>1</v>
      </c>
      <c r="B13" s="169"/>
      <c r="C13" s="169"/>
      <c r="D13" s="170" t="s">
        <v>98</v>
      </c>
      <c r="E13" s="125"/>
      <c r="F13" s="171"/>
      <c r="G13" s="172"/>
      <c r="H13" s="127"/>
      <c r="I13" s="140"/>
      <c r="J13" s="256"/>
      <c r="K13" s="173"/>
      <c r="L13" s="173"/>
      <c r="M13" s="126"/>
      <c r="N13" s="128"/>
      <c r="P13" s="252"/>
    </row>
    <row r="14" spans="1:26" s="167" customFormat="1" outlineLevel="1" x14ac:dyDescent="0.25">
      <c r="A14" s="175" t="s">
        <v>13</v>
      </c>
      <c r="B14" s="176" t="s">
        <v>120</v>
      </c>
      <c r="C14" s="176"/>
      <c r="D14" s="177" t="s">
        <v>119</v>
      </c>
      <c r="E14" s="178" t="s">
        <v>6</v>
      </c>
      <c r="F14" s="179" t="s">
        <v>59</v>
      </c>
      <c r="G14" s="180"/>
      <c r="H14" s="104">
        <f>H15</f>
        <v>29</v>
      </c>
      <c r="I14" s="257"/>
      <c r="J14" s="141"/>
      <c r="K14" s="181">
        <f>J14</f>
        <v>0</v>
      </c>
      <c r="L14" s="181"/>
      <c r="M14" s="112">
        <f>J14*H14</f>
        <v>0</v>
      </c>
      <c r="N14" s="129">
        <f>M14</f>
        <v>0</v>
      </c>
      <c r="P14" s="182" t="s">
        <v>165</v>
      </c>
      <c r="U14" s="255"/>
    </row>
    <row r="15" spans="1:26" s="167" customFormat="1" outlineLevel="1" x14ac:dyDescent="0.25">
      <c r="A15" s="195" t="s">
        <v>85</v>
      </c>
      <c r="B15" s="192"/>
      <c r="C15" s="185"/>
      <c r="D15" s="196" t="s">
        <v>121</v>
      </c>
      <c r="E15" s="187" t="s">
        <v>93</v>
      </c>
      <c r="F15" s="193" t="s">
        <v>59</v>
      </c>
      <c r="G15" s="189">
        <v>1</v>
      </c>
      <c r="H15" s="103">
        <v>29</v>
      </c>
      <c r="I15" s="227"/>
      <c r="J15" s="113"/>
      <c r="K15" s="190">
        <f>I15</f>
        <v>0</v>
      </c>
      <c r="L15" s="190">
        <f>I15*H15</f>
        <v>0</v>
      </c>
      <c r="M15" s="114"/>
      <c r="N15" s="130">
        <f>L15</f>
        <v>0</v>
      </c>
      <c r="P15" s="131"/>
      <c r="Z15" s="191"/>
    </row>
    <row r="16" spans="1:26" s="167" customFormat="1" outlineLevel="1" x14ac:dyDescent="0.25">
      <c r="A16" s="195" t="s">
        <v>86</v>
      </c>
      <c r="B16" s="192"/>
      <c r="C16" s="185"/>
      <c r="D16" s="197" t="s">
        <v>122</v>
      </c>
      <c r="E16" s="187" t="s">
        <v>93</v>
      </c>
      <c r="F16" s="198" t="s">
        <v>59</v>
      </c>
      <c r="G16" s="189">
        <v>1</v>
      </c>
      <c r="H16" s="103">
        <v>1</v>
      </c>
      <c r="I16" s="227"/>
      <c r="J16" s="132"/>
      <c r="K16" s="190">
        <f>I16</f>
        <v>0</v>
      </c>
      <c r="L16" s="190">
        <f>I16*H16</f>
        <v>0</v>
      </c>
      <c r="M16" s="114"/>
      <c r="N16" s="130">
        <f>L16</f>
        <v>0</v>
      </c>
      <c r="P16" s="143"/>
      <c r="Z16" s="191"/>
    </row>
    <row r="17" spans="1:26" s="167" customFormat="1" ht="76.5" outlineLevel="1" x14ac:dyDescent="0.25">
      <c r="A17" s="175" t="s">
        <v>14</v>
      </c>
      <c r="B17" s="176" t="s">
        <v>123</v>
      </c>
      <c r="C17" s="176"/>
      <c r="D17" s="201" t="s">
        <v>163</v>
      </c>
      <c r="E17" s="178" t="s">
        <v>6</v>
      </c>
      <c r="F17" s="179" t="s">
        <v>92</v>
      </c>
      <c r="G17" s="180"/>
      <c r="H17" s="104">
        <f>57+30+57+30</f>
        <v>174</v>
      </c>
      <c r="I17" s="257"/>
      <c r="J17" s="258"/>
      <c r="K17" s="181">
        <f>J17</f>
        <v>0</v>
      </c>
      <c r="L17" s="181"/>
      <c r="M17" s="112">
        <f>J17*H17</f>
        <v>0</v>
      </c>
      <c r="N17" s="129">
        <f>M17</f>
        <v>0</v>
      </c>
      <c r="P17" s="182" t="s">
        <v>154</v>
      </c>
      <c r="Z17" s="191"/>
    </row>
    <row r="18" spans="1:26" s="167" customFormat="1" ht="45" outlineLevel="1" x14ac:dyDescent="0.25">
      <c r="A18" s="203" t="s">
        <v>87</v>
      </c>
      <c r="B18" s="204"/>
      <c r="C18" s="204"/>
      <c r="D18" s="205" t="s">
        <v>124</v>
      </c>
      <c r="E18" s="206" t="s">
        <v>93</v>
      </c>
      <c r="F18" s="188" t="s">
        <v>92</v>
      </c>
      <c r="G18" s="207">
        <v>1.03</v>
      </c>
      <c r="H18" s="136">
        <f>ROUND((57+30+57+30)*G18,0)</f>
        <v>179</v>
      </c>
      <c r="I18" s="259"/>
      <c r="J18" s="260"/>
      <c r="K18" s="190">
        <f t="shared" ref="K18:K23" si="0">I18</f>
        <v>0</v>
      </c>
      <c r="L18" s="190">
        <f t="shared" ref="L18:L23" si="1">I18*H18</f>
        <v>0</v>
      </c>
      <c r="M18" s="114"/>
      <c r="N18" s="130">
        <f t="shared" ref="N18:N23" si="2">L18</f>
        <v>0</v>
      </c>
      <c r="P18" s="144"/>
      <c r="Z18" s="191"/>
    </row>
    <row r="19" spans="1:26" s="167" customFormat="1" ht="76.5" outlineLevel="1" x14ac:dyDescent="0.25">
      <c r="A19" s="175" t="s">
        <v>15</v>
      </c>
      <c r="B19" s="176" t="s">
        <v>123</v>
      </c>
      <c r="C19" s="176"/>
      <c r="D19" s="201" t="s">
        <v>155</v>
      </c>
      <c r="E19" s="178" t="s">
        <v>6</v>
      </c>
      <c r="F19" s="179" t="s">
        <v>92</v>
      </c>
      <c r="G19" s="180"/>
      <c r="H19" s="104">
        <v>766</v>
      </c>
      <c r="I19" s="257"/>
      <c r="J19" s="258"/>
      <c r="K19" s="181">
        <f>J19</f>
        <v>0</v>
      </c>
      <c r="L19" s="181"/>
      <c r="M19" s="112">
        <f>J19*H19</f>
        <v>0</v>
      </c>
      <c r="N19" s="129">
        <f>M19</f>
        <v>0</v>
      </c>
      <c r="P19" s="182" t="s">
        <v>154</v>
      </c>
      <c r="Z19" s="191"/>
    </row>
    <row r="20" spans="1:26" s="167" customFormat="1" ht="45" outlineLevel="1" x14ac:dyDescent="0.25">
      <c r="A20" s="203" t="s">
        <v>95</v>
      </c>
      <c r="B20" s="204"/>
      <c r="C20" s="204"/>
      <c r="D20" s="205" t="s">
        <v>124</v>
      </c>
      <c r="E20" s="206" t="s">
        <v>93</v>
      </c>
      <c r="F20" s="188" t="s">
        <v>92</v>
      </c>
      <c r="G20" s="207">
        <v>1.03</v>
      </c>
      <c r="H20" s="136">
        <f>ROUND((54+54+86+86+58+58+47)*G20,0)</f>
        <v>456</v>
      </c>
      <c r="I20" s="259"/>
      <c r="J20" s="260"/>
      <c r="K20" s="190">
        <f t="shared" ref="K20" si="3">I20</f>
        <v>0</v>
      </c>
      <c r="L20" s="190">
        <f t="shared" ref="L20" si="4">I20*H20</f>
        <v>0</v>
      </c>
      <c r="M20" s="114"/>
      <c r="N20" s="130">
        <f t="shared" ref="N20" si="5">L20</f>
        <v>0</v>
      </c>
      <c r="P20" s="144"/>
      <c r="Z20" s="191"/>
    </row>
    <row r="21" spans="1:26" s="167" customFormat="1" ht="30" outlineLevel="1" x14ac:dyDescent="0.25">
      <c r="A21" s="183" t="s">
        <v>146</v>
      </c>
      <c r="B21" s="208"/>
      <c r="C21" s="209"/>
      <c r="D21" s="205" t="s">
        <v>149</v>
      </c>
      <c r="E21" s="206" t="s">
        <v>93</v>
      </c>
      <c r="F21" s="188" t="s">
        <v>92</v>
      </c>
      <c r="G21" s="207">
        <v>1.03</v>
      </c>
      <c r="H21" s="136">
        <f>ROUND(311*G21,0)</f>
        <v>320</v>
      </c>
      <c r="I21" s="227"/>
      <c r="J21" s="113"/>
      <c r="K21" s="190">
        <f t="shared" si="0"/>
        <v>0</v>
      </c>
      <c r="L21" s="190">
        <f t="shared" si="1"/>
        <v>0</v>
      </c>
      <c r="M21" s="114"/>
      <c r="N21" s="130">
        <f t="shared" si="2"/>
        <v>0</v>
      </c>
      <c r="P21" s="143"/>
      <c r="Z21" s="191"/>
    </row>
    <row r="22" spans="1:26" s="167" customFormat="1" ht="45" outlineLevel="1" x14ac:dyDescent="0.25">
      <c r="A22" s="203" t="s">
        <v>147</v>
      </c>
      <c r="B22" s="208"/>
      <c r="C22" s="209"/>
      <c r="D22" s="205" t="s">
        <v>125</v>
      </c>
      <c r="E22" s="206" t="s">
        <v>93</v>
      </c>
      <c r="F22" s="188" t="s">
        <v>92</v>
      </c>
      <c r="G22" s="207">
        <v>1.03</v>
      </c>
      <c r="H22" s="136">
        <f>ROUND(12*G22,0)</f>
        <v>12</v>
      </c>
      <c r="I22" s="227"/>
      <c r="J22" s="132"/>
      <c r="K22" s="190">
        <f t="shared" si="0"/>
        <v>0</v>
      </c>
      <c r="L22" s="190">
        <f t="shared" si="1"/>
        <v>0</v>
      </c>
      <c r="M22" s="114"/>
      <c r="N22" s="130">
        <f t="shared" si="2"/>
        <v>0</v>
      </c>
      <c r="P22" s="131"/>
      <c r="Z22" s="191"/>
    </row>
    <row r="23" spans="1:26" s="167" customFormat="1" ht="30" outlineLevel="1" x14ac:dyDescent="0.25">
      <c r="A23" s="183" t="s">
        <v>148</v>
      </c>
      <c r="B23" s="208"/>
      <c r="C23" s="209"/>
      <c r="D23" s="205" t="s">
        <v>126</v>
      </c>
      <c r="E23" s="206" t="s">
        <v>93</v>
      </c>
      <c r="F23" s="193" t="s">
        <v>92</v>
      </c>
      <c r="G23" s="189">
        <v>1.1000000000000001</v>
      </c>
      <c r="H23" s="136">
        <f>ROUND(766*G23,0)</f>
        <v>843</v>
      </c>
      <c r="I23" s="227"/>
      <c r="J23" s="132"/>
      <c r="K23" s="190">
        <f t="shared" si="0"/>
        <v>0</v>
      </c>
      <c r="L23" s="190">
        <f t="shared" si="1"/>
        <v>0</v>
      </c>
      <c r="M23" s="114"/>
      <c r="N23" s="130">
        <f t="shared" si="2"/>
        <v>0</v>
      </c>
      <c r="P23" s="131"/>
      <c r="Z23" s="191"/>
    </row>
    <row r="24" spans="1:26" s="167" customFormat="1" ht="12.75" outlineLevel="1" x14ac:dyDescent="0.25">
      <c r="A24" s="199" t="s">
        <v>16</v>
      </c>
      <c r="B24" s="176"/>
      <c r="C24" s="200"/>
      <c r="D24" s="201" t="s">
        <v>161</v>
      </c>
      <c r="E24" s="178" t="s">
        <v>6</v>
      </c>
      <c r="F24" s="202" t="s">
        <v>94</v>
      </c>
      <c r="G24" s="180"/>
      <c r="H24" s="104">
        <v>1</v>
      </c>
      <c r="I24" s="226"/>
      <c r="J24" s="228"/>
      <c r="K24" s="181">
        <f>J24</f>
        <v>0</v>
      </c>
      <c r="L24" s="181"/>
      <c r="M24" s="112">
        <f>J24*H24</f>
        <v>0</v>
      </c>
      <c r="N24" s="129">
        <f>M24</f>
        <v>0</v>
      </c>
      <c r="P24" s="174"/>
      <c r="Z24" s="191"/>
    </row>
    <row r="25" spans="1:26" s="146" customFormat="1" x14ac:dyDescent="0.2">
      <c r="A25" s="210"/>
      <c r="B25" s="211"/>
      <c r="C25" s="115"/>
      <c r="D25" s="115" t="s">
        <v>27</v>
      </c>
      <c r="E25" s="107"/>
      <c r="F25" s="107"/>
      <c r="G25" s="107"/>
      <c r="H25" s="108"/>
      <c r="I25" s="109"/>
      <c r="J25" s="110"/>
      <c r="K25" s="110"/>
      <c r="L25" s="119">
        <f>SUM(L14:L24)</f>
        <v>0</v>
      </c>
      <c r="M25" s="119">
        <f t="shared" ref="M25" si="6">SUM(M14:M24)</f>
        <v>0</v>
      </c>
      <c r="N25" s="119">
        <f>SUM(N14:N24)</f>
        <v>0</v>
      </c>
      <c r="P25" s="252"/>
    </row>
    <row r="26" spans="1:26" ht="15.75" thickBot="1" x14ac:dyDescent="0.3">
      <c r="A26" s="212"/>
      <c r="B26" s="213"/>
      <c r="C26" s="116"/>
      <c r="D26" s="116" t="s">
        <v>70</v>
      </c>
      <c r="E26" s="116"/>
      <c r="F26" s="116"/>
      <c r="G26" s="137"/>
      <c r="H26" s="124"/>
      <c r="I26" s="139"/>
      <c r="J26" s="116"/>
      <c r="K26" s="116"/>
      <c r="L26" s="118"/>
      <c r="M26" s="118"/>
      <c r="N26" s="117">
        <f>N25/1.22*0.22</f>
        <v>0</v>
      </c>
      <c r="P26" s="252"/>
    </row>
    <row r="27" spans="1:26" s="217" customFormat="1" x14ac:dyDescent="0.25">
      <c r="A27" s="214" t="s">
        <v>71</v>
      </c>
      <c r="B27" s="215"/>
      <c r="C27" s="215"/>
      <c r="D27" s="215"/>
      <c r="E27" s="215"/>
      <c r="F27" s="215"/>
      <c r="G27" s="215"/>
      <c r="H27" s="215"/>
      <c r="I27" s="215"/>
      <c r="J27" s="215"/>
      <c r="K27" s="215"/>
      <c r="L27" s="215"/>
      <c r="M27" s="215"/>
      <c r="N27" s="216"/>
      <c r="P27" s="252"/>
    </row>
    <row r="28" spans="1:26" s="217" customFormat="1" x14ac:dyDescent="0.25">
      <c r="A28" s="231" t="s">
        <v>12</v>
      </c>
      <c r="B28" s="232"/>
      <c r="C28" s="232"/>
      <c r="D28" s="233" t="s">
        <v>72</v>
      </c>
      <c r="E28" s="232"/>
      <c r="F28" s="232"/>
      <c r="G28" s="232"/>
      <c r="H28" s="232"/>
      <c r="I28" s="232"/>
      <c r="J28" s="232"/>
      <c r="K28" s="232"/>
      <c r="L28" s="232"/>
      <c r="M28" s="232"/>
      <c r="N28" s="234"/>
      <c r="P28" s="252"/>
    </row>
    <row r="29" spans="1:26" s="218" customFormat="1" x14ac:dyDescent="0.25">
      <c r="A29" s="231" t="s">
        <v>7</v>
      </c>
      <c r="B29" s="232"/>
      <c r="C29" s="232"/>
      <c r="D29" s="233" t="s">
        <v>73</v>
      </c>
      <c r="E29" s="232"/>
      <c r="F29" s="232"/>
      <c r="G29" s="232"/>
      <c r="H29" s="232"/>
      <c r="I29" s="232"/>
      <c r="J29" s="232"/>
      <c r="K29" s="232"/>
      <c r="L29" s="232"/>
      <c r="M29" s="232"/>
      <c r="N29" s="234"/>
      <c r="P29" s="252"/>
    </row>
    <row r="30" spans="1:26" s="218" customFormat="1" x14ac:dyDescent="0.25">
      <c r="A30" s="231" t="s">
        <v>60</v>
      </c>
      <c r="B30" s="232"/>
      <c r="C30" s="232"/>
      <c r="D30" s="233" t="s">
        <v>74</v>
      </c>
      <c r="E30" s="232"/>
      <c r="F30" s="232"/>
      <c r="G30" s="232"/>
      <c r="H30" s="232"/>
      <c r="I30" s="232"/>
      <c r="J30" s="232"/>
      <c r="K30" s="232"/>
      <c r="L30" s="232"/>
      <c r="M30" s="232"/>
      <c r="N30" s="234"/>
      <c r="P30" s="252"/>
    </row>
    <row r="31" spans="1:26" s="218" customFormat="1" ht="25.5" x14ac:dyDescent="0.25">
      <c r="A31" s="231" t="s">
        <v>61</v>
      </c>
      <c r="B31" s="232"/>
      <c r="C31" s="232"/>
      <c r="D31" s="233" t="s">
        <v>75</v>
      </c>
      <c r="E31" s="232"/>
      <c r="F31" s="232"/>
      <c r="G31" s="232"/>
      <c r="H31" s="232"/>
      <c r="I31" s="232"/>
      <c r="J31" s="232"/>
      <c r="K31" s="232"/>
      <c r="L31" s="232"/>
      <c r="M31" s="232"/>
      <c r="N31" s="234"/>
      <c r="P31" s="252"/>
    </row>
    <row r="32" spans="1:26" s="217" customFormat="1" x14ac:dyDescent="0.25">
      <c r="A32" s="235" t="s">
        <v>62</v>
      </c>
      <c r="B32" s="236"/>
      <c r="C32" s="236"/>
      <c r="D32" s="233" t="s">
        <v>76</v>
      </c>
      <c r="E32" s="237"/>
      <c r="F32" s="237"/>
      <c r="G32" s="237"/>
      <c r="H32" s="237"/>
      <c r="I32" s="238"/>
      <c r="J32" s="238"/>
      <c r="K32" s="238"/>
      <c r="L32" s="238"/>
      <c r="M32" s="238"/>
      <c r="N32" s="239"/>
      <c r="P32" s="252"/>
    </row>
    <row r="33" spans="1:16" s="217" customFormat="1" ht="15.75" x14ac:dyDescent="0.25">
      <c r="A33" s="231" t="s">
        <v>83</v>
      </c>
      <c r="B33" s="120"/>
      <c r="C33" s="120"/>
      <c r="D33" s="233" t="s">
        <v>77</v>
      </c>
      <c r="E33" s="121"/>
      <c r="F33" s="121"/>
      <c r="G33" s="120"/>
      <c r="H33" s="122"/>
      <c r="I33" s="121"/>
      <c r="J33" s="121"/>
      <c r="K33" s="120"/>
      <c r="L33" s="120"/>
      <c r="M33" s="121"/>
      <c r="N33" s="123"/>
      <c r="P33" s="252"/>
    </row>
    <row r="34" spans="1:16" x14ac:dyDescent="0.25">
      <c r="A34" s="240">
        <v>7</v>
      </c>
      <c r="B34" s="241"/>
      <c r="C34" s="241"/>
      <c r="D34" s="233" t="s">
        <v>78</v>
      </c>
      <c r="E34" s="242"/>
      <c r="F34" s="241"/>
      <c r="G34" s="241"/>
      <c r="H34" s="243"/>
      <c r="I34" s="243"/>
      <c r="J34" s="241"/>
      <c r="K34" s="241"/>
      <c r="L34" s="241"/>
      <c r="M34" s="241"/>
      <c r="N34" s="244"/>
      <c r="P34" s="252"/>
    </row>
    <row r="35" spans="1:16" x14ac:dyDescent="0.25">
      <c r="A35" s="240">
        <v>8</v>
      </c>
      <c r="B35" s="241"/>
      <c r="C35" s="241"/>
      <c r="D35" s="233" t="s">
        <v>79</v>
      </c>
      <c r="E35" s="242"/>
      <c r="F35" s="241"/>
      <c r="G35" s="241"/>
      <c r="H35" s="243"/>
      <c r="I35" s="243"/>
      <c r="J35" s="241"/>
      <c r="K35" s="241"/>
      <c r="L35" s="241"/>
      <c r="M35" s="241"/>
      <c r="N35" s="244"/>
      <c r="P35" s="252"/>
    </row>
    <row r="36" spans="1:16" x14ac:dyDescent="0.25">
      <c r="A36" s="240">
        <v>9</v>
      </c>
      <c r="B36" s="241"/>
      <c r="C36" s="241"/>
      <c r="D36" s="233" t="s">
        <v>80</v>
      </c>
      <c r="E36" s="242"/>
      <c r="F36" s="241"/>
      <c r="G36" s="241"/>
      <c r="H36" s="243"/>
      <c r="I36" s="243"/>
      <c r="J36" s="241"/>
      <c r="K36" s="241"/>
      <c r="L36" s="241"/>
      <c r="M36" s="241"/>
      <c r="N36" s="244"/>
      <c r="P36" s="253"/>
    </row>
    <row r="37" spans="1:16" x14ac:dyDescent="0.25">
      <c r="A37" s="240">
        <v>10</v>
      </c>
      <c r="B37" s="241"/>
      <c r="C37" s="241"/>
      <c r="D37" s="245" t="s">
        <v>81</v>
      </c>
      <c r="E37" s="242"/>
      <c r="F37" s="241"/>
      <c r="G37" s="241"/>
      <c r="H37" s="243"/>
      <c r="I37" s="243"/>
      <c r="J37" s="241"/>
      <c r="K37" s="241"/>
      <c r="L37" s="241"/>
      <c r="M37" s="241"/>
      <c r="N37" s="244"/>
      <c r="P37" s="252"/>
    </row>
    <row r="38" spans="1:16" ht="15.75" thickBot="1" x14ac:dyDescent="0.3">
      <c r="A38" s="246">
        <v>11</v>
      </c>
      <c r="B38" s="247"/>
      <c r="C38" s="247"/>
      <c r="D38" s="248" t="s">
        <v>82</v>
      </c>
      <c r="E38" s="249"/>
      <c r="F38" s="247"/>
      <c r="G38" s="247"/>
      <c r="H38" s="250"/>
      <c r="I38" s="250"/>
      <c r="J38" s="247"/>
      <c r="K38" s="247"/>
      <c r="L38" s="247"/>
      <c r="M38" s="247"/>
      <c r="N38" s="251"/>
      <c r="P38" s="252"/>
    </row>
    <row r="39" spans="1:16" x14ac:dyDescent="0.25">
      <c r="P39" s="223"/>
    </row>
    <row r="40" spans="1:16" x14ac:dyDescent="0.25">
      <c r="P40" s="223"/>
    </row>
    <row r="41" spans="1:16" x14ac:dyDescent="0.25">
      <c r="P41" s="223"/>
    </row>
    <row r="42" spans="1:16" x14ac:dyDescent="0.25">
      <c r="P42" s="223"/>
    </row>
    <row r="43" spans="1:16" x14ac:dyDescent="0.25">
      <c r="P43" s="224"/>
    </row>
    <row r="44" spans="1:16" x14ac:dyDescent="0.25">
      <c r="P44" s="223"/>
    </row>
    <row r="45" spans="1:16" x14ac:dyDescent="0.25">
      <c r="P45" s="223"/>
    </row>
    <row r="46" spans="1:16" x14ac:dyDescent="0.25">
      <c r="P46" s="223"/>
    </row>
    <row r="47" spans="1:16" x14ac:dyDescent="0.25">
      <c r="P47" s="223"/>
    </row>
    <row r="48" spans="1:16" x14ac:dyDescent="0.25">
      <c r="P48" s="223"/>
    </row>
    <row r="49" spans="16:16" x14ac:dyDescent="0.25">
      <c r="P49" s="223"/>
    </row>
    <row r="50" spans="16:16" x14ac:dyDescent="0.25">
      <c r="P50" s="223"/>
    </row>
    <row r="51" spans="16:16" x14ac:dyDescent="0.25">
      <c r="P51" s="223"/>
    </row>
    <row r="52" spans="16:16" x14ac:dyDescent="0.25">
      <c r="P52" s="223"/>
    </row>
    <row r="53" spans="16:16" x14ac:dyDescent="0.25">
      <c r="P53" s="223"/>
    </row>
    <row r="54" spans="16:16" x14ac:dyDescent="0.25">
      <c r="P54" s="223"/>
    </row>
    <row r="55" spans="16:16" x14ac:dyDescent="0.25">
      <c r="P55" s="223"/>
    </row>
    <row r="56" spans="16:16" x14ac:dyDescent="0.25">
      <c r="P56" s="223"/>
    </row>
    <row r="57" spans="16:16" x14ac:dyDescent="0.25">
      <c r="P57" s="223"/>
    </row>
    <row r="58" spans="16:16" x14ac:dyDescent="0.25">
      <c r="P58" s="223"/>
    </row>
    <row r="59" spans="16:16" x14ac:dyDescent="0.25">
      <c r="P59" s="223"/>
    </row>
    <row r="60" spans="16:16" x14ac:dyDescent="0.25">
      <c r="P60" s="224"/>
    </row>
    <row r="61" spans="16:16" x14ac:dyDescent="0.25">
      <c r="P61" s="223"/>
    </row>
    <row r="62" spans="16:16" x14ac:dyDescent="0.25">
      <c r="P62" s="223"/>
    </row>
    <row r="63" spans="16:16" x14ac:dyDescent="0.25">
      <c r="P63" s="223"/>
    </row>
    <row r="64" spans="16:16" x14ac:dyDescent="0.25">
      <c r="P64" s="223"/>
    </row>
    <row r="65" spans="16:16" x14ac:dyDescent="0.25">
      <c r="P65" s="223"/>
    </row>
    <row r="66" spans="16:16" x14ac:dyDescent="0.25">
      <c r="P66" s="224"/>
    </row>
    <row r="67" spans="16:16" x14ac:dyDescent="0.25">
      <c r="P67" s="223"/>
    </row>
    <row r="68" spans="16:16" x14ac:dyDescent="0.25">
      <c r="P68" s="223"/>
    </row>
    <row r="69" spans="16:16" x14ac:dyDescent="0.25">
      <c r="P69" s="223"/>
    </row>
    <row r="70" spans="16:16" x14ac:dyDescent="0.25">
      <c r="P70" s="224"/>
    </row>
    <row r="71" spans="16:16" x14ac:dyDescent="0.25">
      <c r="P71" s="223"/>
    </row>
    <row r="72" spans="16:16" x14ac:dyDescent="0.25">
      <c r="P72" s="223"/>
    </row>
    <row r="73" spans="16:16" x14ac:dyDescent="0.25">
      <c r="P73" s="223"/>
    </row>
    <row r="74" spans="16:16" x14ac:dyDescent="0.25">
      <c r="P74" s="223"/>
    </row>
    <row r="75" spans="16:16" x14ac:dyDescent="0.25">
      <c r="P75" s="223"/>
    </row>
    <row r="76" spans="16:16" x14ac:dyDescent="0.25">
      <c r="P76" s="224"/>
    </row>
    <row r="77" spans="16:16" x14ac:dyDescent="0.25">
      <c r="P77" s="223"/>
    </row>
    <row r="78" spans="16:16" x14ac:dyDescent="0.25">
      <c r="P78" s="223"/>
    </row>
    <row r="79" spans="16:16" x14ac:dyDescent="0.25">
      <c r="P79" s="223"/>
    </row>
    <row r="80" spans="16:16" x14ac:dyDescent="0.25">
      <c r="P80" s="223"/>
    </row>
    <row r="81" spans="16:16" x14ac:dyDescent="0.25">
      <c r="P81" s="223"/>
    </row>
    <row r="82" spans="16:16" x14ac:dyDescent="0.25">
      <c r="P82" s="223"/>
    </row>
    <row r="83" spans="16:16" x14ac:dyDescent="0.25">
      <c r="P83" s="223"/>
    </row>
    <row r="84" spans="16:16" x14ac:dyDescent="0.25">
      <c r="P84" s="223"/>
    </row>
    <row r="85" spans="16:16" x14ac:dyDescent="0.25">
      <c r="P85" s="223"/>
    </row>
    <row r="86" spans="16:16" x14ac:dyDescent="0.25">
      <c r="P86" s="223"/>
    </row>
    <row r="87" spans="16:16" x14ac:dyDescent="0.25">
      <c r="P87" s="223"/>
    </row>
    <row r="88" spans="16:16" x14ac:dyDescent="0.25">
      <c r="P88" s="223"/>
    </row>
    <row r="89" spans="16:16" x14ac:dyDescent="0.25">
      <c r="P89" s="223"/>
    </row>
    <row r="90" spans="16:16" x14ac:dyDescent="0.25">
      <c r="P90" s="223"/>
    </row>
    <row r="91" spans="16:16" x14ac:dyDescent="0.25">
      <c r="P91" s="223"/>
    </row>
    <row r="92" spans="16:16" x14ac:dyDescent="0.25">
      <c r="P92" s="223"/>
    </row>
    <row r="93" spans="16:16" x14ac:dyDescent="0.25">
      <c r="P93" s="223"/>
    </row>
    <row r="94" spans="16:16" x14ac:dyDescent="0.25">
      <c r="P94" s="223"/>
    </row>
    <row r="95" spans="16:16" x14ac:dyDescent="0.25">
      <c r="P95" s="223"/>
    </row>
    <row r="96" spans="16:16" x14ac:dyDescent="0.25">
      <c r="P96" s="223"/>
    </row>
    <row r="97" spans="16:16" x14ac:dyDescent="0.25">
      <c r="P97" s="223"/>
    </row>
    <row r="98" spans="16:16" x14ac:dyDescent="0.25">
      <c r="P98" s="223"/>
    </row>
    <row r="99" spans="16:16" x14ac:dyDescent="0.25">
      <c r="P99" s="223"/>
    </row>
    <row r="100" spans="16:16" x14ac:dyDescent="0.25">
      <c r="P100" s="223"/>
    </row>
    <row r="101" spans="16:16" x14ac:dyDescent="0.25">
      <c r="P101" s="223"/>
    </row>
    <row r="102" spans="16:16" x14ac:dyDescent="0.25">
      <c r="P102" s="223"/>
    </row>
    <row r="103" spans="16:16" x14ac:dyDescent="0.25">
      <c r="P103" s="223"/>
    </row>
    <row r="104" spans="16:16" x14ac:dyDescent="0.25">
      <c r="P104" s="223"/>
    </row>
    <row r="105" spans="16:16" x14ac:dyDescent="0.25">
      <c r="P105" s="223"/>
    </row>
    <row r="106" spans="16:16" x14ac:dyDescent="0.25">
      <c r="P106" s="223"/>
    </row>
    <row r="107" spans="16:16" x14ac:dyDescent="0.25">
      <c r="P107" s="223"/>
    </row>
    <row r="108" spans="16:16" x14ac:dyDescent="0.25">
      <c r="P108" s="223"/>
    </row>
    <row r="109" spans="16:16" x14ac:dyDescent="0.25">
      <c r="P109" s="223"/>
    </row>
    <row r="110" spans="16:16" x14ac:dyDescent="0.25">
      <c r="P110" s="223"/>
    </row>
    <row r="111" spans="16:16" x14ac:dyDescent="0.25">
      <c r="P111" s="223"/>
    </row>
    <row r="112" spans="16:16" x14ac:dyDescent="0.25">
      <c r="P112" s="223"/>
    </row>
    <row r="113" spans="16:16" x14ac:dyDescent="0.25">
      <c r="P113" s="223"/>
    </row>
    <row r="114" spans="16:16" x14ac:dyDescent="0.25">
      <c r="P114" s="223"/>
    </row>
    <row r="115" spans="16:16" x14ac:dyDescent="0.25">
      <c r="P115" s="223"/>
    </row>
    <row r="116" spans="16:16" x14ac:dyDescent="0.25">
      <c r="P116" s="223"/>
    </row>
    <row r="117" spans="16:16" x14ac:dyDescent="0.25">
      <c r="P117" s="223"/>
    </row>
    <row r="118" spans="16:16" x14ac:dyDescent="0.25">
      <c r="P118" s="223"/>
    </row>
    <row r="119" spans="16:16" x14ac:dyDescent="0.25">
      <c r="P119" s="223"/>
    </row>
    <row r="120" spans="16:16" x14ac:dyDescent="0.25">
      <c r="P120" s="223"/>
    </row>
    <row r="121" spans="16:16" x14ac:dyDescent="0.25">
      <c r="P121" s="223"/>
    </row>
    <row r="122" spans="16:16" x14ac:dyDescent="0.25">
      <c r="P122" s="223"/>
    </row>
    <row r="123" spans="16:16" x14ac:dyDescent="0.25">
      <c r="P123" s="223"/>
    </row>
    <row r="124" spans="16:16" x14ac:dyDescent="0.25">
      <c r="P124" s="223"/>
    </row>
    <row r="125" spans="16:16" x14ac:dyDescent="0.25">
      <c r="P125" s="223"/>
    </row>
    <row r="126" spans="16:16" x14ac:dyDescent="0.25">
      <c r="P126" s="223"/>
    </row>
    <row r="127" spans="16:16" x14ac:dyDescent="0.25">
      <c r="P127" s="223"/>
    </row>
    <row r="128" spans="16:16" x14ac:dyDescent="0.25">
      <c r="P128" s="223"/>
    </row>
    <row r="129" spans="16:16" x14ac:dyDescent="0.25">
      <c r="P129" s="223"/>
    </row>
    <row r="130" spans="16:16" x14ac:dyDescent="0.25">
      <c r="P130" s="223"/>
    </row>
    <row r="131" spans="16:16" x14ac:dyDescent="0.25">
      <c r="P131" s="223"/>
    </row>
    <row r="132" spans="16:16" x14ac:dyDescent="0.25">
      <c r="P132" s="223"/>
    </row>
    <row r="133" spans="16:16" x14ac:dyDescent="0.25">
      <c r="P133" s="223"/>
    </row>
    <row r="134" spans="16:16" x14ac:dyDescent="0.25">
      <c r="P134" s="223"/>
    </row>
    <row r="135" spans="16:16" x14ac:dyDescent="0.25">
      <c r="P135" s="223"/>
    </row>
    <row r="136" spans="16:16" x14ac:dyDescent="0.25">
      <c r="P136" s="223"/>
    </row>
    <row r="137" spans="16:16" x14ac:dyDescent="0.25">
      <c r="P137" s="223"/>
    </row>
    <row r="138" spans="16:16" x14ac:dyDescent="0.25">
      <c r="P138" s="223"/>
    </row>
    <row r="139" spans="16:16" x14ac:dyDescent="0.25">
      <c r="P139" s="223"/>
    </row>
    <row r="140" spans="16:16" x14ac:dyDescent="0.25">
      <c r="P140" s="223"/>
    </row>
    <row r="141" spans="16:16" x14ac:dyDescent="0.25">
      <c r="P141" s="223"/>
    </row>
    <row r="142" spans="16:16" x14ac:dyDescent="0.25">
      <c r="P142" s="223"/>
    </row>
    <row r="143" spans="16:16" x14ac:dyDescent="0.25">
      <c r="P143" s="223"/>
    </row>
    <row r="144" spans="16:16" x14ac:dyDescent="0.25">
      <c r="P144" s="223"/>
    </row>
    <row r="145" spans="16:16" x14ac:dyDescent="0.25">
      <c r="P145" s="223"/>
    </row>
    <row r="146" spans="16:16" x14ac:dyDescent="0.25">
      <c r="P146" s="223"/>
    </row>
    <row r="147" spans="16:16" x14ac:dyDescent="0.25">
      <c r="P147" s="223"/>
    </row>
    <row r="148" spans="16:16" x14ac:dyDescent="0.25">
      <c r="P148" s="223"/>
    </row>
    <row r="149" spans="16:16" x14ac:dyDescent="0.25">
      <c r="P149" s="223"/>
    </row>
    <row r="150" spans="16:16" x14ac:dyDescent="0.25">
      <c r="P150" s="223"/>
    </row>
    <row r="151" spans="16:16" x14ac:dyDescent="0.25">
      <c r="P151" s="223"/>
    </row>
    <row r="152" spans="16:16" x14ac:dyDescent="0.25">
      <c r="P152" s="223"/>
    </row>
    <row r="153" spans="16:16" x14ac:dyDescent="0.25">
      <c r="P153" s="223"/>
    </row>
    <row r="154" spans="16:16" x14ac:dyDescent="0.25">
      <c r="P154" s="223"/>
    </row>
    <row r="155" spans="16:16" x14ac:dyDescent="0.25">
      <c r="P155" s="223"/>
    </row>
    <row r="156" spans="16:16" x14ac:dyDescent="0.25">
      <c r="P156" s="223"/>
    </row>
    <row r="157" spans="16:16" x14ac:dyDescent="0.25">
      <c r="P157" s="223"/>
    </row>
    <row r="158" spans="16:16" x14ac:dyDescent="0.25">
      <c r="P158" s="223"/>
    </row>
    <row r="159" spans="16:16" x14ac:dyDescent="0.25">
      <c r="P159" s="223"/>
    </row>
    <row r="160" spans="16:16" x14ac:dyDescent="0.25">
      <c r="P160" s="223"/>
    </row>
    <row r="161" spans="16:16" x14ac:dyDescent="0.25">
      <c r="P161" s="223"/>
    </row>
    <row r="162" spans="16:16" x14ac:dyDescent="0.25">
      <c r="P162" s="223"/>
    </row>
    <row r="163" spans="16:16" x14ac:dyDescent="0.25">
      <c r="P163" s="223"/>
    </row>
    <row r="164" spans="16:16" x14ac:dyDescent="0.25">
      <c r="P164" s="223"/>
    </row>
    <row r="165" spans="16:16" x14ac:dyDescent="0.25">
      <c r="P165" s="223"/>
    </row>
    <row r="166" spans="16:16" x14ac:dyDescent="0.25">
      <c r="P166" s="223"/>
    </row>
    <row r="167" spans="16:16" x14ac:dyDescent="0.25">
      <c r="P167" s="223"/>
    </row>
    <row r="168" spans="16:16" x14ac:dyDescent="0.25">
      <c r="P168" s="223"/>
    </row>
    <row r="169" spans="16:16" x14ac:dyDescent="0.25">
      <c r="P169" s="223"/>
    </row>
    <row r="170" spans="16:16" x14ac:dyDescent="0.25">
      <c r="P170" s="223"/>
    </row>
    <row r="171" spans="16:16" x14ac:dyDescent="0.25">
      <c r="P171" s="223"/>
    </row>
    <row r="172" spans="16:16" x14ac:dyDescent="0.25">
      <c r="P172" s="223"/>
    </row>
    <row r="173" spans="16:16" x14ac:dyDescent="0.25">
      <c r="P173" s="223"/>
    </row>
    <row r="174" spans="16:16" x14ac:dyDescent="0.25">
      <c r="P174" s="223"/>
    </row>
    <row r="175" spans="16:16" x14ac:dyDescent="0.25">
      <c r="P175" s="223"/>
    </row>
    <row r="176" spans="16:16" x14ac:dyDescent="0.25">
      <c r="P176" s="223"/>
    </row>
    <row r="177" spans="16:16" x14ac:dyDescent="0.25">
      <c r="P177" s="223"/>
    </row>
    <row r="178" spans="16:16" x14ac:dyDescent="0.25">
      <c r="P178" s="223"/>
    </row>
    <row r="179" spans="16:16" x14ac:dyDescent="0.25">
      <c r="P179" s="223"/>
    </row>
    <row r="180" spans="16:16" x14ac:dyDescent="0.25">
      <c r="P180" s="223"/>
    </row>
    <row r="181" spans="16:16" x14ac:dyDescent="0.25">
      <c r="P181" s="223"/>
    </row>
    <row r="182" spans="16:16" x14ac:dyDescent="0.25">
      <c r="P182" s="223"/>
    </row>
    <row r="183" spans="16:16" x14ac:dyDescent="0.25">
      <c r="P183" s="223"/>
    </row>
    <row r="184" spans="16:16" x14ac:dyDescent="0.25">
      <c r="P184" s="223"/>
    </row>
    <row r="185" spans="16:16" x14ac:dyDescent="0.25">
      <c r="P185" s="223"/>
    </row>
    <row r="186" spans="16:16" x14ac:dyDescent="0.25">
      <c r="P186" s="223"/>
    </row>
    <row r="187" spans="16:16" x14ac:dyDescent="0.25">
      <c r="P187" s="223"/>
    </row>
    <row r="188" spans="16:16" x14ac:dyDescent="0.25">
      <c r="P188" s="223"/>
    </row>
    <row r="189" spans="16:16" x14ac:dyDescent="0.25">
      <c r="P189" s="223"/>
    </row>
    <row r="190" spans="16:16" x14ac:dyDescent="0.25">
      <c r="P190" s="223"/>
    </row>
    <row r="191" spans="16:16" x14ac:dyDescent="0.25">
      <c r="P191" s="223"/>
    </row>
    <row r="192" spans="16:16" x14ac:dyDescent="0.25">
      <c r="P192" s="223"/>
    </row>
    <row r="193" spans="16:16" x14ac:dyDescent="0.25">
      <c r="P193" s="223"/>
    </row>
    <row r="194" spans="16:16" x14ac:dyDescent="0.25">
      <c r="P194" s="223"/>
    </row>
    <row r="195" spans="16:16" x14ac:dyDescent="0.25">
      <c r="P195" s="223"/>
    </row>
    <row r="196" spans="16:16" x14ac:dyDescent="0.25">
      <c r="P196" s="223"/>
    </row>
    <row r="197" spans="16:16" x14ac:dyDescent="0.25">
      <c r="P197" s="223"/>
    </row>
    <row r="198" spans="16:16" x14ac:dyDescent="0.25">
      <c r="P198" s="223"/>
    </row>
    <row r="199" spans="16:16" x14ac:dyDescent="0.25">
      <c r="P199" s="223"/>
    </row>
    <row r="200" spans="16:16" x14ac:dyDescent="0.25">
      <c r="P200" s="223"/>
    </row>
    <row r="201" spans="16:16" x14ac:dyDescent="0.25">
      <c r="P201" s="223"/>
    </row>
    <row r="202" spans="16:16" x14ac:dyDescent="0.25">
      <c r="P202" s="223"/>
    </row>
    <row r="203" spans="16:16" x14ac:dyDescent="0.25">
      <c r="P203" s="223"/>
    </row>
    <row r="204" spans="16:16" x14ac:dyDescent="0.25">
      <c r="P204" s="223"/>
    </row>
    <row r="205" spans="16:16" x14ac:dyDescent="0.25">
      <c r="P205" s="223"/>
    </row>
    <row r="206" spans="16:16" x14ac:dyDescent="0.25">
      <c r="P206" s="223"/>
    </row>
    <row r="207" spans="16:16" x14ac:dyDescent="0.25">
      <c r="P207" s="223"/>
    </row>
    <row r="208" spans="16:16" x14ac:dyDescent="0.25">
      <c r="P208" s="223"/>
    </row>
    <row r="209" spans="16:16" x14ac:dyDescent="0.25">
      <c r="P209" s="223"/>
    </row>
    <row r="210" spans="16:16" x14ac:dyDescent="0.25">
      <c r="P210" s="223"/>
    </row>
    <row r="211" spans="16:16" x14ac:dyDescent="0.25">
      <c r="P211" s="223"/>
    </row>
    <row r="212" spans="16:16" x14ac:dyDescent="0.25">
      <c r="P212" s="223"/>
    </row>
    <row r="213" spans="16:16" x14ac:dyDescent="0.25">
      <c r="P213" s="223"/>
    </row>
    <row r="214" spans="16:16" x14ac:dyDescent="0.25">
      <c r="P214" s="223"/>
    </row>
    <row r="215" spans="16:16" x14ac:dyDescent="0.25">
      <c r="P215" s="223"/>
    </row>
    <row r="216" spans="16:16" x14ac:dyDescent="0.25">
      <c r="P216" s="223"/>
    </row>
    <row r="217" spans="16:16" x14ac:dyDescent="0.25">
      <c r="P217" s="223"/>
    </row>
    <row r="218" spans="16:16" x14ac:dyDescent="0.25">
      <c r="P218" s="223"/>
    </row>
    <row r="219" spans="16:16" x14ac:dyDescent="0.25">
      <c r="P219" s="223"/>
    </row>
    <row r="220" spans="16:16" x14ac:dyDescent="0.25">
      <c r="P220" s="223"/>
    </row>
    <row r="221" spans="16:16" x14ac:dyDescent="0.25">
      <c r="P221" s="223"/>
    </row>
    <row r="222" spans="16:16" x14ac:dyDescent="0.25">
      <c r="P222" s="223"/>
    </row>
    <row r="223" spans="16:16" x14ac:dyDescent="0.25">
      <c r="P223" s="223"/>
    </row>
    <row r="224" spans="16:16" x14ac:dyDescent="0.25">
      <c r="P224" s="223"/>
    </row>
    <row r="225" spans="16:16" x14ac:dyDescent="0.25">
      <c r="P225" s="223"/>
    </row>
    <row r="226" spans="16:16" x14ac:dyDescent="0.25">
      <c r="P226" s="223"/>
    </row>
    <row r="227" spans="16:16" x14ac:dyDescent="0.25">
      <c r="P227" s="223"/>
    </row>
    <row r="228" spans="16:16" x14ac:dyDescent="0.25">
      <c r="P228" s="223"/>
    </row>
    <row r="229" spans="16:16" x14ac:dyDescent="0.25">
      <c r="P229" s="223"/>
    </row>
    <row r="230" spans="16:16" x14ac:dyDescent="0.25">
      <c r="P230" s="223"/>
    </row>
    <row r="231" spans="16:16" x14ac:dyDescent="0.25">
      <c r="P231" s="223"/>
    </row>
    <row r="232" spans="16:16" x14ac:dyDescent="0.25">
      <c r="P232" s="223"/>
    </row>
    <row r="233" spans="16:16" x14ac:dyDescent="0.25">
      <c r="P233" s="223"/>
    </row>
    <row r="234" spans="16:16" x14ac:dyDescent="0.25">
      <c r="P234" s="223"/>
    </row>
    <row r="235" spans="16:16" x14ac:dyDescent="0.25">
      <c r="P235" s="223"/>
    </row>
    <row r="236" spans="16:16" x14ac:dyDescent="0.25">
      <c r="P236" s="223"/>
    </row>
    <row r="237" spans="16:16" x14ac:dyDescent="0.25">
      <c r="P237" s="223"/>
    </row>
    <row r="238" spans="16:16" x14ac:dyDescent="0.25">
      <c r="P238" s="223"/>
    </row>
    <row r="239" spans="16:16" x14ac:dyDescent="0.25">
      <c r="P239" s="223"/>
    </row>
    <row r="240" spans="16:16" x14ac:dyDescent="0.25">
      <c r="P240" s="223"/>
    </row>
    <row r="241" spans="16:16" x14ac:dyDescent="0.25">
      <c r="P241" s="223"/>
    </row>
    <row r="242" spans="16:16" x14ac:dyDescent="0.25">
      <c r="P242" s="223"/>
    </row>
    <row r="243" spans="16:16" x14ac:dyDescent="0.25">
      <c r="P243" s="223"/>
    </row>
    <row r="244" spans="16:16" x14ac:dyDescent="0.25">
      <c r="P244" s="223"/>
    </row>
    <row r="245" spans="16:16" x14ac:dyDescent="0.25">
      <c r="P245" s="223"/>
    </row>
    <row r="246" spans="16:16" x14ac:dyDescent="0.25">
      <c r="P246" s="223"/>
    </row>
    <row r="247" spans="16:16" x14ac:dyDescent="0.25">
      <c r="P247" s="223"/>
    </row>
    <row r="248" spans="16:16" x14ac:dyDescent="0.25">
      <c r="P248" s="223"/>
    </row>
    <row r="249" spans="16:16" x14ac:dyDescent="0.25">
      <c r="P249" s="223"/>
    </row>
    <row r="250" spans="16:16" x14ac:dyDescent="0.25">
      <c r="P250" s="223"/>
    </row>
    <row r="251" spans="16:16" x14ac:dyDescent="0.25">
      <c r="P251" s="223"/>
    </row>
    <row r="252" spans="16:16" x14ac:dyDescent="0.25">
      <c r="P252" s="223"/>
    </row>
    <row r="253" spans="16:16" x14ac:dyDescent="0.25">
      <c r="P253" s="223"/>
    </row>
    <row r="254" spans="16:16" x14ac:dyDescent="0.25">
      <c r="P254" s="223"/>
    </row>
    <row r="255" spans="16:16" x14ac:dyDescent="0.25">
      <c r="P255" s="223"/>
    </row>
    <row r="256" spans="16:16" x14ac:dyDescent="0.25">
      <c r="P256" s="223"/>
    </row>
    <row r="257" spans="16:16" x14ac:dyDescent="0.25">
      <c r="P257" s="223"/>
    </row>
    <row r="258" spans="16:16" x14ac:dyDescent="0.25">
      <c r="P258" s="223"/>
    </row>
    <row r="259" spans="16:16" x14ac:dyDescent="0.25">
      <c r="P259" s="223"/>
    </row>
    <row r="260" spans="16:16" x14ac:dyDescent="0.25">
      <c r="P260" s="223"/>
    </row>
    <row r="261" spans="16:16" x14ac:dyDescent="0.25">
      <c r="P261" s="223"/>
    </row>
    <row r="262" spans="16:16" x14ac:dyDescent="0.25">
      <c r="P262" s="225"/>
    </row>
    <row r="263" spans="16:16" x14ac:dyDescent="0.25">
      <c r="P263" s="225"/>
    </row>
    <row r="264" spans="16:16" x14ac:dyDescent="0.25">
      <c r="P264" s="225"/>
    </row>
    <row r="265" spans="16:16" x14ac:dyDescent="0.25">
      <c r="P265" s="225"/>
    </row>
    <row r="266" spans="16:16" x14ac:dyDescent="0.25">
      <c r="P266" s="225"/>
    </row>
    <row r="267" spans="16:16" x14ac:dyDescent="0.25">
      <c r="P267" s="225"/>
    </row>
    <row r="268" spans="16:16" x14ac:dyDescent="0.25">
      <c r="P268" s="225"/>
    </row>
    <row r="269" spans="16:16" x14ac:dyDescent="0.25">
      <c r="P269" s="225"/>
    </row>
    <row r="270" spans="16:16" x14ac:dyDescent="0.25">
      <c r="P270" s="225"/>
    </row>
    <row r="271" spans="16:16" x14ac:dyDescent="0.25">
      <c r="P271" s="225"/>
    </row>
    <row r="272" spans="16:16" x14ac:dyDescent="0.25">
      <c r="P272" s="225"/>
    </row>
    <row r="273" spans="16:16" x14ac:dyDescent="0.25">
      <c r="P273" s="225"/>
    </row>
    <row r="274" spans="16:16" x14ac:dyDescent="0.25">
      <c r="P274" s="225"/>
    </row>
    <row r="275" spans="16:16" x14ac:dyDescent="0.25">
      <c r="P275" s="225"/>
    </row>
    <row r="276" spans="16:16" x14ac:dyDescent="0.25">
      <c r="P276" s="225"/>
    </row>
    <row r="277" spans="16:16" x14ac:dyDescent="0.25">
      <c r="P277" s="225"/>
    </row>
    <row r="278" spans="16:16" x14ac:dyDescent="0.25">
      <c r="P278" s="225"/>
    </row>
    <row r="279" spans="16:16" x14ac:dyDescent="0.25">
      <c r="P279" s="225"/>
    </row>
    <row r="280" spans="16:16" x14ac:dyDescent="0.25">
      <c r="P280" s="225"/>
    </row>
    <row r="281" spans="16:16" x14ac:dyDescent="0.25">
      <c r="P281" s="225"/>
    </row>
    <row r="282" spans="16:16" x14ac:dyDescent="0.25">
      <c r="P282" s="225"/>
    </row>
    <row r="283" spans="16:16" x14ac:dyDescent="0.25">
      <c r="P283" s="225"/>
    </row>
    <row r="284" spans="16:16" x14ac:dyDescent="0.25">
      <c r="P284" s="225"/>
    </row>
    <row r="285" spans="16:16" x14ac:dyDescent="0.25">
      <c r="P285" s="225"/>
    </row>
    <row r="286" spans="16:16" x14ac:dyDescent="0.25">
      <c r="P286" s="225"/>
    </row>
    <row r="287" spans="16:16" x14ac:dyDescent="0.25">
      <c r="P287" s="225"/>
    </row>
    <row r="288" spans="16:16" x14ac:dyDescent="0.25">
      <c r="P288" s="225"/>
    </row>
    <row r="289" spans="16:16" x14ac:dyDescent="0.25">
      <c r="P289" s="225"/>
    </row>
    <row r="290" spans="16:16" x14ac:dyDescent="0.25">
      <c r="P290" s="225"/>
    </row>
    <row r="291" spans="16:16" x14ac:dyDescent="0.25">
      <c r="P291" s="225"/>
    </row>
    <row r="292" spans="16:16" x14ac:dyDescent="0.25">
      <c r="P292" s="225"/>
    </row>
    <row r="293" spans="16:16" x14ac:dyDescent="0.25">
      <c r="P293" s="225"/>
    </row>
    <row r="294" spans="16:16" x14ac:dyDescent="0.25">
      <c r="P294" s="225"/>
    </row>
    <row r="295" spans="16:16" x14ac:dyDescent="0.25">
      <c r="P295" s="225"/>
    </row>
    <row r="296" spans="16:16" x14ac:dyDescent="0.25">
      <c r="P296" s="225"/>
    </row>
    <row r="297" spans="16:16" x14ac:dyDescent="0.25">
      <c r="P297" s="225"/>
    </row>
    <row r="298" spans="16:16" x14ac:dyDescent="0.25">
      <c r="P298" s="225"/>
    </row>
    <row r="299" spans="16:16" x14ac:dyDescent="0.25">
      <c r="P299" s="225"/>
    </row>
    <row r="300" spans="16:16" x14ac:dyDescent="0.25">
      <c r="P300" s="225"/>
    </row>
    <row r="301" spans="16:16" x14ac:dyDescent="0.25">
      <c r="P301" s="225"/>
    </row>
    <row r="302" spans="16:16" x14ac:dyDescent="0.25">
      <c r="P302" s="225"/>
    </row>
    <row r="303" spans="16:16" x14ac:dyDescent="0.25">
      <c r="P303" s="225"/>
    </row>
    <row r="304" spans="16:16" x14ac:dyDescent="0.25">
      <c r="P304" s="225"/>
    </row>
    <row r="305" spans="16:16" x14ac:dyDescent="0.25">
      <c r="P305" s="225"/>
    </row>
    <row r="306" spans="16:16" x14ac:dyDescent="0.25">
      <c r="P306" s="225"/>
    </row>
    <row r="307" spans="16:16" x14ac:dyDescent="0.25">
      <c r="P307" s="225"/>
    </row>
    <row r="308" spans="16:16" x14ac:dyDescent="0.25">
      <c r="P308" s="225"/>
    </row>
    <row r="309" spans="16:16" x14ac:dyDescent="0.25">
      <c r="P309" s="225"/>
    </row>
    <row r="310" spans="16:16" x14ac:dyDescent="0.25">
      <c r="P310" s="225"/>
    </row>
    <row r="311" spans="16:16" x14ac:dyDescent="0.25">
      <c r="P311" s="225"/>
    </row>
    <row r="312" spans="16:16" x14ac:dyDescent="0.25">
      <c r="P312" s="225"/>
    </row>
    <row r="313" spans="16:16" x14ac:dyDescent="0.25">
      <c r="P313" s="225"/>
    </row>
    <row r="314" spans="16:16" x14ac:dyDescent="0.25">
      <c r="P314" s="225"/>
    </row>
    <row r="315" spans="16:16" x14ac:dyDescent="0.25">
      <c r="P315" s="225"/>
    </row>
    <row r="316" spans="16:16" x14ac:dyDescent="0.25">
      <c r="P316" s="225"/>
    </row>
    <row r="317" spans="16:16" x14ac:dyDescent="0.25">
      <c r="P317" s="225"/>
    </row>
    <row r="318" spans="16:16" x14ac:dyDescent="0.25">
      <c r="P318" s="225"/>
    </row>
    <row r="319" spans="16:16" x14ac:dyDescent="0.25">
      <c r="P319" s="225"/>
    </row>
    <row r="320" spans="16:16" x14ac:dyDescent="0.25">
      <c r="P320" s="225"/>
    </row>
    <row r="321" spans="16:16" x14ac:dyDescent="0.25">
      <c r="P321" s="225"/>
    </row>
    <row r="322" spans="16:16" x14ac:dyDescent="0.25">
      <c r="P322" s="225"/>
    </row>
    <row r="323" spans="16:16" x14ac:dyDescent="0.25">
      <c r="P323" s="225"/>
    </row>
    <row r="324" spans="16:16" x14ac:dyDescent="0.25">
      <c r="P324" s="225"/>
    </row>
    <row r="325" spans="16:16" x14ac:dyDescent="0.25">
      <c r="P325" s="225"/>
    </row>
    <row r="326" spans="16:16" x14ac:dyDescent="0.25">
      <c r="P326" s="225"/>
    </row>
    <row r="327" spans="16:16" x14ac:dyDescent="0.25">
      <c r="P327" s="225"/>
    </row>
    <row r="328" spans="16:16" x14ac:dyDescent="0.25">
      <c r="P328" s="225"/>
    </row>
    <row r="329" spans="16:16" x14ac:dyDescent="0.25">
      <c r="P329" s="225"/>
    </row>
    <row r="330" spans="16:16" x14ac:dyDescent="0.25">
      <c r="P330" s="225"/>
    </row>
    <row r="331" spans="16:16" x14ac:dyDescent="0.25">
      <c r="P331" s="225"/>
    </row>
    <row r="332" spans="16:16" x14ac:dyDescent="0.25">
      <c r="P332" s="225"/>
    </row>
    <row r="333" spans="16:16" x14ac:dyDescent="0.25">
      <c r="P333" s="225"/>
    </row>
    <row r="334" spans="16:16" x14ac:dyDescent="0.25">
      <c r="P334" s="225"/>
    </row>
    <row r="335" spans="16:16" x14ac:dyDescent="0.25">
      <c r="P335" s="225"/>
    </row>
    <row r="336" spans="16:16" x14ac:dyDescent="0.25">
      <c r="P336" s="225"/>
    </row>
    <row r="337" spans="16:16" x14ac:dyDescent="0.25">
      <c r="P337" s="225"/>
    </row>
    <row r="338" spans="16:16" x14ac:dyDescent="0.25">
      <c r="P338" s="225"/>
    </row>
    <row r="339" spans="16:16" x14ac:dyDescent="0.25">
      <c r="P339" s="225"/>
    </row>
    <row r="340" spans="16:16" x14ac:dyDescent="0.25">
      <c r="P340" s="225"/>
    </row>
    <row r="341" spans="16:16" x14ac:dyDescent="0.25">
      <c r="P341" s="225"/>
    </row>
    <row r="342" spans="16:16" x14ac:dyDescent="0.25">
      <c r="P342" s="225"/>
    </row>
    <row r="343" spans="16:16" x14ac:dyDescent="0.25">
      <c r="P343" s="225"/>
    </row>
    <row r="344" spans="16:16" x14ac:dyDescent="0.25">
      <c r="P344" s="225"/>
    </row>
    <row r="345" spans="16:16" x14ac:dyDescent="0.25">
      <c r="P345" s="225"/>
    </row>
    <row r="346" spans="16:16" x14ac:dyDescent="0.25">
      <c r="P346" s="225"/>
    </row>
    <row r="347" spans="16:16" x14ac:dyDescent="0.25">
      <c r="P347" s="225"/>
    </row>
    <row r="348" spans="16:16" x14ac:dyDescent="0.25">
      <c r="P348" s="225"/>
    </row>
    <row r="349" spans="16:16" x14ac:dyDescent="0.25">
      <c r="P349" s="225"/>
    </row>
    <row r="350" spans="16:16" x14ac:dyDescent="0.25">
      <c r="P350" s="225"/>
    </row>
    <row r="351" spans="16:16" x14ac:dyDescent="0.25">
      <c r="P351" s="225"/>
    </row>
    <row r="352" spans="16:16" x14ac:dyDescent="0.25">
      <c r="P352" s="225"/>
    </row>
    <row r="353" spans="16:16" x14ac:dyDescent="0.25">
      <c r="P353" s="225"/>
    </row>
    <row r="354" spans="16:16" x14ac:dyDescent="0.25">
      <c r="P354" s="225"/>
    </row>
    <row r="355" spans="16:16" x14ac:dyDescent="0.25">
      <c r="P355" s="225"/>
    </row>
    <row r="356" spans="16:16" x14ac:dyDescent="0.25">
      <c r="P356" s="225"/>
    </row>
    <row r="357" spans="16:16" x14ac:dyDescent="0.25">
      <c r="P357" s="225"/>
    </row>
    <row r="358" spans="16:16" x14ac:dyDescent="0.25">
      <c r="P358" s="225"/>
    </row>
    <row r="359" spans="16:16" x14ac:dyDescent="0.25">
      <c r="P359" s="225"/>
    </row>
    <row r="360" spans="16:16" x14ac:dyDescent="0.25">
      <c r="P360" s="225"/>
    </row>
    <row r="361" spans="16:16" x14ac:dyDescent="0.25">
      <c r="P361" s="225"/>
    </row>
    <row r="362" spans="16:16" x14ac:dyDescent="0.25">
      <c r="P362" s="225"/>
    </row>
    <row r="363" spans="16:16" x14ac:dyDescent="0.25">
      <c r="P363" s="225"/>
    </row>
    <row r="364" spans="16:16" x14ac:dyDescent="0.25">
      <c r="P364" s="225"/>
    </row>
    <row r="365" spans="16:16" x14ac:dyDescent="0.25">
      <c r="P365" s="225"/>
    </row>
    <row r="366" spans="16:16" x14ac:dyDescent="0.25">
      <c r="P366" s="225"/>
    </row>
    <row r="367" spans="16:16" x14ac:dyDescent="0.25">
      <c r="P367" s="225"/>
    </row>
    <row r="368" spans="16:16" x14ac:dyDescent="0.25">
      <c r="P368" s="225"/>
    </row>
    <row r="369" spans="16:16" x14ac:dyDescent="0.25">
      <c r="P369" s="225"/>
    </row>
    <row r="370" spans="16:16" x14ac:dyDescent="0.25">
      <c r="P370" s="225"/>
    </row>
    <row r="371" spans="16:16" x14ac:dyDescent="0.25">
      <c r="P371" s="225"/>
    </row>
    <row r="372" spans="16:16" x14ac:dyDescent="0.25">
      <c r="P372" s="225"/>
    </row>
    <row r="373" spans="16:16" x14ac:dyDescent="0.25">
      <c r="P373" s="225"/>
    </row>
    <row r="374" spans="16:16" x14ac:dyDescent="0.25">
      <c r="P374" s="225"/>
    </row>
    <row r="375" spans="16:16" x14ac:dyDescent="0.25">
      <c r="P375" s="225"/>
    </row>
    <row r="376" spans="16:16" x14ac:dyDescent="0.25">
      <c r="P376" s="225"/>
    </row>
    <row r="377" spans="16:16" x14ac:dyDescent="0.25">
      <c r="P377" s="225"/>
    </row>
    <row r="378" spans="16:16" x14ac:dyDescent="0.25">
      <c r="P378" s="225"/>
    </row>
    <row r="379" spans="16:16" x14ac:dyDescent="0.25">
      <c r="P379" s="225"/>
    </row>
    <row r="380" spans="16:16" x14ac:dyDescent="0.25">
      <c r="P380" s="225"/>
    </row>
    <row r="381" spans="16:16" x14ac:dyDescent="0.25">
      <c r="P381" s="225"/>
    </row>
    <row r="382" spans="16:16" x14ac:dyDescent="0.25">
      <c r="P382" s="225"/>
    </row>
    <row r="383" spans="16:16" x14ac:dyDescent="0.25">
      <c r="P383" s="225"/>
    </row>
    <row r="384" spans="16:16" x14ac:dyDescent="0.25">
      <c r="P384" s="225"/>
    </row>
    <row r="385" spans="16:16" x14ac:dyDescent="0.25">
      <c r="P385" s="225"/>
    </row>
    <row r="386" spans="16:16" x14ac:dyDescent="0.25">
      <c r="P386" s="225"/>
    </row>
    <row r="387" spans="16:16" x14ac:dyDescent="0.25">
      <c r="P387" s="225"/>
    </row>
    <row r="388" spans="16:16" x14ac:dyDescent="0.25">
      <c r="P388" s="225"/>
    </row>
    <row r="389" spans="16:16" x14ac:dyDescent="0.25">
      <c r="P389" s="225"/>
    </row>
    <row r="390" spans="16:16" x14ac:dyDescent="0.25">
      <c r="P390" s="225"/>
    </row>
    <row r="391" spans="16:16" x14ac:dyDescent="0.25">
      <c r="P391" s="225"/>
    </row>
    <row r="392" spans="16:16" x14ac:dyDescent="0.25">
      <c r="P392" s="225"/>
    </row>
    <row r="393" spans="16:16" x14ac:dyDescent="0.25">
      <c r="P393" s="225"/>
    </row>
    <row r="394" spans="16:16" x14ac:dyDescent="0.25">
      <c r="P394" s="225"/>
    </row>
  </sheetData>
  <sheetProtection autoFilter="0"/>
  <autoFilter ref="A9:N38" xr:uid="{00000000-0001-0000-0000-000000000000}">
    <filterColumn colId="8" showButton="0"/>
    <filterColumn colId="9" showButton="0"/>
    <filterColumn colId="10" showButton="0"/>
    <filterColumn colId="11" showButton="0"/>
    <filterColumn colId="12" showButton="0"/>
  </autoFilter>
  <mergeCells count="17">
    <mergeCell ref="A4:N4"/>
    <mergeCell ref="A5:N5"/>
    <mergeCell ref="A6:N6"/>
    <mergeCell ref="A9:A11"/>
    <mergeCell ref="B9:B11"/>
    <mergeCell ref="C9:C11"/>
    <mergeCell ref="D9:D11"/>
    <mergeCell ref="E9:E11"/>
    <mergeCell ref="F9:F11"/>
    <mergeCell ref="G9:G11"/>
    <mergeCell ref="H9:H11"/>
    <mergeCell ref="I9:N9"/>
    <mergeCell ref="P9:P12"/>
    <mergeCell ref="I10:J10"/>
    <mergeCell ref="K10:K11"/>
    <mergeCell ref="L10:M10"/>
    <mergeCell ref="N10:N11"/>
  </mergeCells>
  <phoneticPr fontId="15" type="noConversion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66A2A-CE86-4AB0-AB92-0E70E5714F5F}">
  <sheetPr>
    <outlinePr summaryBelow="0"/>
  </sheetPr>
  <dimension ref="A1:Z414"/>
  <sheetViews>
    <sheetView view="pageBreakPreview" zoomScale="70" zoomScaleNormal="85" zoomScaleSheetLayoutView="70" workbookViewId="0">
      <pane ySplit="11" topLeftCell="A12" activePane="bottomLeft" state="frozen"/>
      <selection pane="bottomLeft" activeCell="L20" sqref="L20"/>
    </sheetView>
  </sheetViews>
  <sheetFormatPr defaultColWidth="9.140625" defaultRowHeight="15" outlineLevelRow="1" x14ac:dyDescent="0.25"/>
  <cols>
    <col min="1" max="1" width="8" style="219" customWidth="1"/>
    <col min="2" max="2" width="21.28515625" style="220" customWidth="1"/>
    <col min="3" max="3" width="12.42578125" style="220" customWidth="1"/>
    <col min="4" max="4" width="67.28515625" style="221" customWidth="1"/>
    <col min="5" max="5" width="19.85546875" style="219" customWidth="1"/>
    <col min="6" max="7" width="9.5703125" style="220" customWidth="1"/>
    <col min="8" max="8" width="10" style="222" customWidth="1"/>
    <col min="9" max="9" width="12.85546875" style="222" customWidth="1"/>
    <col min="10" max="12" width="13.7109375" style="220" customWidth="1"/>
    <col min="13" max="13" width="19.42578125" style="220" bestFit="1" customWidth="1"/>
    <col min="14" max="14" width="19.5703125" style="220" customWidth="1"/>
    <col min="15" max="15" width="4.5703125" style="149" customWidth="1"/>
    <col min="16" max="16" width="76.7109375" style="150" customWidth="1"/>
    <col min="17" max="17" width="10" style="149" bestFit="1" customWidth="1"/>
    <col min="18" max="20" width="9.140625" style="149"/>
    <col min="21" max="21" width="3.140625" style="149" customWidth="1"/>
    <col min="22" max="22" width="5.85546875" style="149" customWidth="1"/>
    <col min="23" max="24" width="9.140625" style="149" customWidth="1"/>
    <col min="25" max="25" width="12.85546875" style="149" customWidth="1"/>
    <col min="26" max="26" width="32.5703125" style="149" customWidth="1"/>
    <col min="27" max="27" width="16.5703125" style="149" customWidth="1"/>
    <col min="28" max="16384" width="9.140625" style="149"/>
  </cols>
  <sheetData>
    <row r="1" spans="1:26" ht="15.75" x14ac:dyDescent="0.25">
      <c r="A1" s="145"/>
      <c r="B1" s="145"/>
      <c r="C1" s="145"/>
      <c r="D1" s="146"/>
      <c r="E1" s="146"/>
      <c r="F1" s="146"/>
      <c r="G1" s="146"/>
      <c r="H1" s="146"/>
      <c r="I1" s="147"/>
      <c r="J1" s="147"/>
      <c r="K1" s="147"/>
      <c r="L1" s="147"/>
      <c r="M1" s="147"/>
      <c r="N1" s="148"/>
    </row>
    <row r="2" spans="1:26" ht="15.75" x14ac:dyDescent="0.25">
      <c r="A2" s="145"/>
      <c r="B2" s="145"/>
      <c r="C2" s="145"/>
      <c r="D2" s="146"/>
      <c r="E2" s="146"/>
      <c r="F2" s="146"/>
      <c r="G2" s="146"/>
      <c r="H2" s="146"/>
      <c r="I2" s="147"/>
      <c r="J2" s="147"/>
      <c r="K2" s="147"/>
      <c r="L2" s="147"/>
      <c r="M2" s="147"/>
      <c r="N2" s="151"/>
    </row>
    <row r="3" spans="1:26" ht="15.75" x14ac:dyDescent="0.25">
      <c r="A3" s="145"/>
      <c r="B3" s="145"/>
      <c r="C3" s="145"/>
      <c r="D3" s="146"/>
      <c r="E3" s="146"/>
      <c r="F3" s="146"/>
      <c r="G3" s="146"/>
      <c r="H3" s="146"/>
      <c r="I3" s="147"/>
      <c r="J3" s="147"/>
      <c r="K3" s="147"/>
      <c r="L3" s="147"/>
      <c r="M3" s="147"/>
      <c r="N3" s="151"/>
    </row>
    <row r="4" spans="1:26" s="152" customFormat="1" ht="18.75" x14ac:dyDescent="0.25">
      <c r="A4" s="266" t="s">
        <v>84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P4" s="150"/>
    </row>
    <row r="5" spans="1:26" s="152" customFormat="1" ht="15.75" x14ac:dyDescent="0.25">
      <c r="A5" s="267" t="s">
        <v>97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P5" s="150"/>
    </row>
    <row r="6" spans="1:26" s="152" customFormat="1" ht="15.75" x14ac:dyDescent="0.25">
      <c r="A6" s="267" t="s">
        <v>91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P6" s="150"/>
    </row>
    <row r="7" spans="1:26" s="152" customFormat="1" ht="15.75" x14ac:dyDescent="0.25">
      <c r="A7" s="153"/>
      <c r="B7" s="153"/>
      <c r="C7" s="153"/>
      <c r="D7" s="153"/>
      <c r="E7" s="153"/>
      <c r="F7" s="153"/>
      <c r="G7" s="153"/>
      <c r="H7" s="153"/>
      <c r="I7" s="153"/>
      <c r="J7" s="153"/>
      <c r="K7" s="153"/>
      <c r="L7" s="153"/>
      <c r="M7" s="153"/>
      <c r="N7" s="153"/>
      <c r="P7" s="154"/>
    </row>
    <row r="8" spans="1:26" s="152" customFormat="1" ht="15.75" thickBot="1" x14ac:dyDescent="0.25">
      <c r="A8" s="155"/>
      <c r="B8" s="156"/>
      <c r="C8" s="156"/>
      <c r="D8" s="146"/>
      <c r="E8" s="156"/>
      <c r="F8" s="157"/>
      <c r="G8" s="157"/>
      <c r="H8" s="156"/>
      <c r="I8" s="156"/>
      <c r="J8" s="102"/>
      <c r="K8" s="102"/>
      <c r="L8" s="102"/>
      <c r="M8" s="146"/>
      <c r="N8" s="158"/>
      <c r="P8" s="154"/>
    </row>
    <row r="9" spans="1:26" s="152" customFormat="1" x14ac:dyDescent="0.25">
      <c r="A9" s="268" t="s">
        <v>18</v>
      </c>
      <c r="B9" s="271" t="s">
        <v>1</v>
      </c>
      <c r="C9" s="271" t="s">
        <v>69</v>
      </c>
      <c r="D9" s="274" t="s">
        <v>17</v>
      </c>
      <c r="E9" s="274" t="s">
        <v>2</v>
      </c>
      <c r="F9" s="274" t="s">
        <v>19</v>
      </c>
      <c r="G9" s="277" t="s">
        <v>20</v>
      </c>
      <c r="H9" s="280" t="s">
        <v>10</v>
      </c>
      <c r="I9" s="283" t="s">
        <v>68</v>
      </c>
      <c r="J9" s="283"/>
      <c r="K9" s="283"/>
      <c r="L9" s="283"/>
      <c r="M9" s="283"/>
      <c r="N9" s="284"/>
      <c r="P9" s="293" t="s">
        <v>96</v>
      </c>
    </row>
    <row r="10" spans="1:26" s="152" customFormat="1" x14ac:dyDescent="0.2">
      <c r="A10" s="269"/>
      <c r="B10" s="272"/>
      <c r="C10" s="272"/>
      <c r="D10" s="275"/>
      <c r="E10" s="275"/>
      <c r="F10" s="275"/>
      <c r="G10" s="278"/>
      <c r="H10" s="281"/>
      <c r="I10" s="286" t="s">
        <v>64</v>
      </c>
      <c r="J10" s="287"/>
      <c r="K10" s="288" t="s">
        <v>65</v>
      </c>
      <c r="L10" s="290" t="s">
        <v>66</v>
      </c>
      <c r="M10" s="287"/>
      <c r="N10" s="291" t="s">
        <v>67</v>
      </c>
      <c r="O10" s="146"/>
      <c r="P10" s="294"/>
    </row>
    <row r="11" spans="1:26" s="152" customFormat="1" ht="26.25" thickBot="1" x14ac:dyDescent="0.3">
      <c r="A11" s="270"/>
      <c r="B11" s="273"/>
      <c r="C11" s="273"/>
      <c r="D11" s="276"/>
      <c r="E11" s="276"/>
      <c r="F11" s="276"/>
      <c r="G11" s="279"/>
      <c r="H11" s="282"/>
      <c r="I11" s="159" t="s">
        <v>3</v>
      </c>
      <c r="J11" s="159" t="s">
        <v>63</v>
      </c>
      <c r="K11" s="289"/>
      <c r="L11" s="160" t="s">
        <v>3</v>
      </c>
      <c r="M11" s="161" t="s">
        <v>63</v>
      </c>
      <c r="N11" s="292"/>
      <c r="P11" s="294"/>
    </row>
    <row r="12" spans="1:26" s="167" customFormat="1" ht="12.75" x14ac:dyDescent="0.25">
      <c r="A12" s="162">
        <v>1</v>
      </c>
      <c r="B12" s="163">
        <v>2</v>
      </c>
      <c r="C12" s="163">
        <v>3</v>
      </c>
      <c r="D12" s="163">
        <v>4</v>
      </c>
      <c r="E12" s="163">
        <v>5</v>
      </c>
      <c r="F12" s="163">
        <v>6</v>
      </c>
      <c r="G12" s="164">
        <v>7</v>
      </c>
      <c r="H12" s="165">
        <v>8</v>
      </c>
      <c r="I12" s="163">
        <v>9</v>
      </c>
      <c r="J12" s="163">
        <v>10</v>
      </c>
      <c r="K12" s="163">
        <v>11</v>
      </c>
      <c r="L12" s="163">
        <v>12</v>
      </c>
      <c r="M12" s="163">
        <v>13</v>
      </c>
      <c r="N12" s="166">
        <v>14</v>
      </c>
      <c r="P12" s="295"/>
    </row>
    <row r="13" spans="1:26" s="167" customFormat="1" ht="12.75" x14ac:dyDescent="0.25">
      <c r="A13" s="168">
        <v>1</v>
      </c>
      <c r="B13" s="169"/>
      <c r="C13" s="169"/>
      <c r="D13" s="170" t="s">
        <v>98</v>
      </c>
      <c r="E13" s="125"/>
      <c r="F13" s="171"/>
      <c r="G13" s="172"/>
      <c r="H13" s="127"/>
      <c r="I13" s="138"/>
      <c r="J13" s="173"/>
      <c r="K13" s="173"/>
      <c r="L13" s="173"/>
      <c r="M13" s="126"/>
      <c r="N13" s="128"/>
      <c r="P13" s="252"/>
    </row>
    <row r="14" spans="1:26" s="167" customFormat="1" outlineLevel="1" x14ac:dyDescent="0.25">
      <c r="A14" s="175" t="s">
        <v>13</v>
      </c>
      <c r="B14" s="176" t="s">
        <v>118</v>
      </c>
      <c r="C14" s="176"/>
      <c r="D14" s="177" t="s">
        <v>99</v>
      </c>
      <c r="E14" s="178" t="s">
        <v>6</v>
      </c>
      <c r="F14" s="179" t="s">
        <v>59</v>
      </c>
      <c r="G14" s="180"/>
      <c r="H14" s="104">
        <v>1</v>
      </c>
      <c r="I14" s="226"/>
      <c r="J14" s="105"/>
      <c r="K14" s="181">
        <f>J14</f>
        <v>0</v>
      </c>
      <c r="L14" s="181"/>
      <c r="M14" s="112">
        <f>J14*H14</f>
        <v>0</v>
      </c>
      <c r="N14" s="129">
        <f>M14</f>
        <v>0</v>
      </c>
      <c r="P14" s="182" t="s">
        <v>165</v>
      </c>
      <c r="U14" s="255"/>
    </row>
    <row r="15" spans="1:26" s="167" customFormat="1" ht="45" outlineLevel="1" x14ac:dyDescent="0.25">
      <c r="A15" s="183" t="s">
        <v>85</v>
      </c>
      <c r="B15" s="184"/>
      <c r="C15" s="185" t="s">
        <v>127</v>
      </c>
      <c r="D15" s="186" t="s">
        <v>164</v>
      </c>
      <c r="E15" s="187" t="s">
        <v>93</v>
      </c>
      <c r="F15" s="188" t="s">
        <v>94</v>
      </c>
      <c r="G15" s="189">
        <v>1</v>
      </c>
      <c r="H15" s="103">
        <f>1*2</f>
        <v>2</v>
      </c>
      <c r="I15" s="227"/>
      <c r="J15" s="106"/>
      <c r="K15" s="190">
        <f>I15</f>
        <v>0</v>
      </c>
      <c r="L15" s="190">
        <f>I15*H15</f>
        <v>0</v>
      </c>
      <c r="M15" s="114"/>
      <c r="N15" s="130">
        <f>L15</f>
        <v>0</v>
      </c>
      <c r="P15" s="111"/>
      <c r="Z15" s="191"/>
    </row>
    <row r="16" spans="1:26" s="167" customFormat="1" outlineLevel="1" x14ac:dyDescent="0.25">
      <c r="A16" s="183" t="s">
        <v>86</v>
      </c>
      <c r="B16" s="192"/>
      <c r="C16" s="185"/>
      <c r="D16" s="186" t="s">
        <v>100</v>
      </c>
      <c r="E16" s="187" t="s">
        <v>93</v>
      </c>
      <c r="F16" s="193" t="s">
        <v>59</v>
      </c>
      <c r="G16" s="189">
        <v>1</v>
      </c>
      <c r="H16" s="103">
        <f>3*2</f>
        <v>6</v>
      </c>
      <c r="I16" s="134"/>
      <c r="J16" s="194"/>
      <c r="K16" s="190"/>
      <c r="L16" s="190"/>
      <c r="M16" s="114"/>
      <c r="N16" s="130"/>
      <c r="P16" s="131"/>
      <c r="Z16" s="191"/>
    </row>
    <row r="17" spans="1:26" s="167" customFormat="1" outlineLevel="1" x14ac:dyDescent="0.25">
      <c r="A17" s="183" t="s">
        <v>128</v>
      </c>
      <c r="B17" s="192"/>
      <c r="C17" s="185"/>
      <c r="D17" s="186" t="s">
        <v>101</v>
      </c>
      <c r="E17" s="187" t="s">
        <v>93</v>
      </c>
      <c r="F17" s="193" t="s">
        <v>59</v>
      </c>
      <c r="G17" s="189">
        <v>1</v>
      </c>
      <c r="H17" s="103">
        <f>1*2</f>
        <v>2</v>
      </c>
      <c r="I17" s="134"/>
      <c r="J17" s="194"/>
      <c r="K17" s="194"/>
      <c r="L17" s="194"/>
      <c r="M17" s="133"/>
      <c r="N17" s="135"/>
      <c r="P17" s="131"/>
      <c r="Z17" s="191"/>
    </row>
    <row r="18" spans="1:26" s="167" customFormat="1" outlineLevel="1" x14ac:dyDescent="0.25">
      <c r="A18" s="183" t="s">
        <v>129</v>
      </c>
      <c r="B18" s="192"/>
      <c r="C18" s="185"/>
      <c r="D18" s="186" t="s">
        <v>102</v>
      </c>
      <c r="E18" s="187" t="s">
        <v>93</v>
      </c>
      <c r="F18" s="193" t="s">
        <v>59</v>
      </c>
      <c r="G18" s="189">
        <v>1</v>
      </c>
      <c r="H18" s="103">
        <f>4*2</f>
        <v>8</v>
      </c>
      <c r="I18" s="134"/>
      <c r="J18" s="194"/>
      <c r="K18" s="194"/>
      <c r="L18" s="194"/>
      <c r="M18" s="133"/>
      <c r="N18" s="135"/>
      <c r="P18" s="131"/>
      <c r="Z18" s="191"/>
    </row>
    <row r="19" spans="1:26" s="167" customFormat="1" outlineLevel="1" x14ac:dyDescent="0.25">
      <c r="A19" s="183" t="s">
        <v>130</v>
      </c>
      <c r="B19" s="192"/>
      <c r="C19" s="185"/>
      <c r="D19" s="186" t="s">
        <v>103</v>
      </c>
      <c r="E19" s="187" t="s">
        <v>93</v>
      </c>
      <c r="F19" s="193" t="s">
        <v>59</v>
      </c>
      <c r="G19" s="189">
        <v>1</v>
      </c>
      <c r="H19" s="103">
        <f>2*2</f>
        <v>4</v>
      </c>
      <c r="I19" s="134"/>
      <c r="J19" s="194"/>
      <c r="K19" s="194"/>
      <c r="L19" s="194"/>
      <c r="M19" s="133"/>
      <c r="N19" s="135"/>
      <c r="P19" s="131"/>
      <c r="Z19" s="191"/>
    </row>
    <row r="20" spans="1:26" s="167" customFormat="1" ht="45" outlineLevel="1" x14ac:dyDescent="0.25">
      <c r="A20" s="183" t="s">
        <v>131</v>
      </c>
      <c r="B20" s="192"/>
      <c r="C20" s="185"/>
      <c r="D20" s="186" t="s">
        <v>104</v>
      </c>
      <c r="E20" s="187" t="s">
        <v>93</v>
      </c>
      <c r="F20" s="193" t="s">
        <v>59</v>
      </c>
      <c r="G20" s="189">
        <v>1</v>
      </c>
      <c r="H20" s="103">
        <f>1*2</f>
        <v>2</v>
      </c>
      <c r="I20" s="134"/>
      <c r="J20" s="194"/>
      <c r="K20" s="194"/>
      <c r="L20" s="194"/>
      <c r="M20" s="133"/>
      <c r="N20" s="135"/>
      <c r="P20" s="131"/>
      <c r="Z20" s="191"/>
    </row>
    <row r="21" spans="1:26" s="167" customFormat="1" outlineLevel="1" x14ac:dyDescent="0.25">
      <c r="A21" s="183" t="s">
        <v>132</v>
      </c>
      <c r="B21" s="192"/>
      <c r="C21" s="185"/>
      <c r="D21" s="186" t="s">
        <v>105</v>
      </c>
      <c r="E21" s="187" t="s">
        <v>93</v>
      </c>
      <c r="F21" s="193" t="s">
        <v>59</v>
      </c>
      <c r="G21" s="189">
        <v>1</v>
      </c>
      <c r="H21" s="103">
        <f>1*2</f>
        <v>2</v>
      </c>
      <c r="I21" s="134"/>
      <c r="J21" s="194"/>
      <c r="K21" s="194"/>
      <c r="L21" s="194"/>
      <c r="M21" s="133"/>
      <c r="N21" s="135"/>
      <c r="P21" s="131"/>
      <c r="Z21" s="191"/>
    </row>
    <row r="22" spans="1:26" s="167" customFormat="1" ht="30" outlineLevel="1" x14ac:dyDescent="0.25">
      <c r="A22" s="183" t="s">
        <v>133</v>
      </c>
      <c r="B22" s="192"/>
      <c r="C22" s="185"/>
      <c r="D22" s="186" t="s">
        <v>106</v>
      </c>
      <c r="E22" s="187" t="s">
        <v>93</v>
      </c>
      <c r="F22" s="193" t="s">
        <v>59</v>
      </c>
      <c r="G22" s="189">
        <v>1</v>
      </c>
      <c r="H22" s="103">
        <f>1*2</f>
        <v>2</v>
      </c>
      <c r="I22" s="134"/>
      <c r="J22" s="194"/>
      <c r="K22" s="194"/>
      <c r="L22" s="194"/>
      <c r="M22" s="133"/>
      <c r="N22" s="135"/>
      <c r="P22" s="131"/>
      <c r="Z22" s="191"/>
    </row>
    <row r="23" spans="1:26" s="167" customFormat="1" ht="30" outlineLevel="1" x14ac:dyDescent="0.25">
      <c r="A23" s="183" t="s">
        <v>134</v>
      </c>
      <c r="B23" s="192"/>
      <c r="C23" s="185"/>
      <c r="D23" s="186" t="s">
        <v>107</v>
      </c>
      <c r="E23" s="187" t="s">
        <v>93</v>
      </c>
      <c r="F23" s="193" t="s">
        <v>59</v>
      </c>
      <c r="G23" s="189">
        <v>1</v>
      </c>
      <c r="H23" s="103">
        <f>2*2</f>
        <v>4</v>
      </c>
      <c r="I23" s="134"/>
      <c r="J23" s="194"/>
      <c r="K23" s="194"/>
      <c r="L23" s="194"/>
      <c r="M23" s="133"/>
      <c r="N23" s="135"/>
      <c r="P23" s="131"/>
      <c r="Z23" s="191"/>
    </row>
    <row r="24" spans="1:26" s="167" customFormat="1" outlineLevel="1" x14ac:dyDescent="0.25">
      <c r="A24" s="183" t="s">
        <v>135</v>
      </c>
      <c r="B24" s="192"/>
      <c r="C24" s="185"/>
      <c r="D24" s="186" t="s">
        <v>108</v>
      </c>
      <c r="E24" s="187" t="s">
        <v>93</v>
      </c>
      <c r="F24" s="193" t="s">
        <v>59</v>
      </c>
      <c r="G24" s="189">
        <v>1</v>
      </c>
      <c r="H24" s="103">
        <f>1*2</f>
        <v>2</v>
      </c>
      <c r="I24" s="134"/>
      <c r="J24" s="194"/>
      <c r="K24" s="194"/>
      <c r="L24" s="194"/>
      <c r="M24" s="133"/>
      <c r="N24" s="135"/>
      <c r="P24" s="131"/>
      <c r="Z24" s="191"/>
    </row>
    <row r="25" spans="1:26" s="167" customFormat="1" ht="30" outlineLevel="1" x14ac:dyDescent="0.25">
      <c r="A25" s="183" t="s">
        <v>136</v>
      </c>
      <c r="B25" s="192"/>
      <c r="C25" s="185"/>
      <c r="D25" s="261" t="s">
        <v>109</v>
      </c>
      <c r="E25" s="187" t="s">
        <v>93</v>
      </c>
      <c r="F25" s="193" t="s">
        <v>59</v>
      </c>
      <c r="G25" s="189">
        <v>1</v>
      </c>
      <c r="H25" s="103">
        <f>1*2</f>
        <v>2</v>
      </c>
      <c r="I25" s="134"/>
      <c r="J25" s="194"/>
      <c r="K25" s="194"/>
      <c r="L25" s="194"/>
      <c r="M25" s="133"/>
      <c r="N25" s="135"/>
      <c r="P25" s="131"/>
      <c r="Z25" s="191"/>
    </row>
    <row r="26" spans="1:26" s="167" customFormat="1" outlineLevel="1" x14ac:dyDescent="0.25">
      <c r="A26" s="183" t="s">
        <v>137</v>
      </c>
      <c r="B26" s="192"/>
      <c r="C26" s="185"/>
      <c r="D26" s="186" t="s">
        <v>110</v>
      </c>
      <c r="E26" s="187" t="s">
        <v>93</v>
      </c>
      <c r="F26" s="193" t="s">
        <v>59</v>
      </c>
      <c r="G26" s="189">
        <v>1</v>
      </c>
      <c r="H26" s="103">
        <f>1*2</f>
        <v>2</v>
      </c>
      <c r="I26" s="134"/>
      <c r="J26" s="194"/>
      <c r="K26" s="194"/>
      <c r="L26" s="194"/>
      <c r="M26" s="133"/>
      <c r="N26" s="135"/>
      <c r="P26" s="131"/>
      <c r="Z26" s="191"/>
    </row>
    <row r="27" spans="1:26" s="167" customFormat="1" outlineLevel="1" x14ac:dyDescent="0.25">
      <c r="A27" s="183" t="s">
        <v>138</v>
      </c>
      <c r="B27" s="192"/>
      <c r="C27" s="185"/>
      <c r="D27" s="186" t="s">
        <v>111</v>
      </c>
      <c r="E27" s="187" t="s">
        <v>93</v>
      </c>
      <c r="F27" s="193" t="s">
        <v>59</v>
      </c>
      <c r="G27" s="189">
        <v>1</v>
      </c>
      <c r="H27" s="103">
        <f>6*2</f>
        <v>12</v>
      </c>
      <c r="I27" s="134"/>
      <c r="J27" s="194"/>
      <c r="K27" s="194"/>
      <c r="L27" s="194"/>
      <c r="M27" s="133"/>
      <c r="N27" s="135"/>
      <c r="P27" s="131"/>
      <c r="Z27" s="191"/>
    </row>
    <row r="28" spans="1:26" s="167" customFormat="1" outlineLevel="1" x14ac:dyDescent="0.25">
      <c r="A28" s="183" t="s">
        <v>139</v>
      </c>
      <c r="B28" s="192"/>
      <c r="C28" s="185"/>
      <c r="D28" s="186" t="s">
        <v>112</v>
      </c>
      <c r="E28" s="187" t="s">
        <v>93</v>
      </c>
      <c r="F28" s="193" t="s">
        <v>59</v>
      </c>
      <c r="G28" s="189">
        <v>1</v>
      </c>
      <c r="H28" s="103">
        <f>2*2</f>
        <v>4</v>
      </c>
      <c r="I28" s="134"/>
      <c r="J28" s="194"/>
      <c r="K28" s="194"/>
      <c r="L28" s="194"/>
      <c r="M28" s="133"/>
      <c r="N28" s="135"/>
      <c r="P28" s="131"/>
      <c r="Z28" s="191"/>
    </row>
    <row r="29" spans="1:26" s="167" customFormat="1" outlineLevel="1" x14ac:dyDescent="0.25">
      <c r="A29" s="183" t="s">
        <v>140</v>
      </c>
      <c r="B29" s="192"/>
      <c r="C29" s="185"/>
      <c r="D29" s="186" t="s">
        <v>113</v>
      </c>
      <c r="E29" s="187" t="s">
        <v>93</v>
      </c>
      <c r="F29" s="193" t="s">
        <v>59</v>
      </c>
      <c r="G29" s="189">
        <v>1</v>
      </c>
      <c r="H29" s="103">
        <f>1*2</f>
        <v>2</v>
      </c>
      <c r="I29" s="134"/>
      <c r="J29" s="194"/>
      <c r="K29" s="194"/>
      <c r="L29" s="194"/>
      <c r="M29" s="133"/>
      <c r="N29" s="135"/>
      <c r="P29" s="131"/>
      <c r="Z29" s="191"/>
    </row>
    <row r="30" spans="1:26" s="167" customFormat="1" outlineLevel="1" x14ac:dyDescent="0.25">
      <c r="A30" s="183" t="s">
        <v>141</v>
      </c>
      <c r="B30" s="192"/>
      <c r="C30" s="185"/>
      <c r="D30" s="186" t="s">
        <v>114</v>
      </c>
      <c r="E30" s="187" t="s">
        <v>93</v>
      </c>
      <c r="F30" s="193" t="s">
        <v>59</v>
      </c>
      <c r="G30" s="189">
        <v>1</v>
      </c>
      <c r="H30" s="103">
        <f>1*2</f>
        <v>2</v>
      </c>
      <c r="I30" s="134"/>
      <c r="J30" s="194"/>
      <c r="K30" s="194"/>
      <c r="L30" s="194"/>
      <c r="M30" s="133"/>
      <c r="N30" s="135"/>
      <c r="P30" s="131"/>
      <c r="Z30" s="191"/>
    </row>
    <row r="31" spans="1:26" s="167" customFormat="1" ht="30" outlineLevel="1" x14ac:dyDescent="0.25">
      <c r="A31" s="183" t="s">
        <v>142</v>
      </c>
      <c r="B31" s="192"/>
      <c r="C31" s="185"/>
      <c r="D31" s="186" t="s">
        <v>115</v>
      </c>
      <c r="E31" s="187" t="s">
        <v>93</v>
      </c>
      <c r="F31" s="193" t="s">
        <v>59</v>
      </c>
      <c r="G31" s="189">
        <v>1</v>
      </c>
      <c r="H31" s="103">
        <f>1*2</f>
        <v>2</v>
      </c>
      <c r="I31" s="134"/>
      <c r="J31" s="194"/>
      <c r="K31" s="194"/>
      <c r="L31" s="194"/>
      <c r="M31" s="133"/>
      <c r="N31" s="135"/>
      <c r="P31" s="131"/>
      <c r="Z31" s="191"/>
    </row>
    <row r="32" spans="1:26" s="167" customFormat="1" outlineLevel="1" x14ac:dyDescent="0.25">
      <c r="A32" s="183" t="s">
        <v>143</v>
      </c>
      <c r="B32" s="192"/>
      <c r="C32" s="185"/>
      <c r="D32" s="186" t="s">
        <v>116</v>
      </c>
      <c r="E32" s="187" t="s">
        <v>93</v>
      </c>
      <c r="F32" s="193" t="s">
        <v>59</v>
      </c>
      <c r="G32" s="189">
        <v>1</v>
      </c>
      <c r="H32" s="103">
        <f>5*2</f>
        <v>10</v>
      </c>
      <c r="I32" s="134"/>
      <c r="J32" s="194"/>
      <c r="K32" s="194"/>
      <c r="L32" s="194"/>
      <c r="M32" s="133"/>
      <c r="N32" s="135"/>
      <c r="P32" s="131"/>
      <c r="Z32" s="191"/>
    </row>
    <row r="33" spans="1:26" s="167" customFormat="1" outlineLevel="1" x14ac:dyDescent="0.25">
      <c r="A33" s="183" t="s">
        <v>144</v>
      </c>
      <c r="B33" s="192"/>
      <c r="C33" s="185"/>
      <c r="D33" s="186" t="s">
        <v>117</v>
      </c>
      <c r="E33" s="187" t="s">
        <v>93</v>
      </c>
      <c r="F33" s="193" t="s">
        <v>59</v>
      </c>
      <c r="G33" s="189">
        <v>1</v>
      </c>
      <c r="H33" s="103">
        <f>3*2</f>
        <v>6</v>
      </c>
      <c r="I33" s="134"/>
      <c r="J33" s="194"/>
      <c r="K33" s="194"/>
      <c r="L33" s="194"/>
      <c r="M33" s="133"/>
      <c r="N33" s="135"/>
      <c r="P33" s="131"/>
      <c r="Z33" s="191"/>
    </row>
    <row r="34" spans="1:26" s="167" customFormat="1" outlineLevel="1" x14ac:dyDescent="0.25">
      <c r="A34" s="175" t="s">
        <v>14</v>
      </c>
      <c r="B34" s="176" t="s">
        <v>120</v>
      </c>
      <c r="C34" s="176"/>
      <c r="D34" s="177" t="s">
        <v>119</v>
      </c>
      <c r="E34" s="178" t="s">
        <v>6</v>
      </c>
      <c r="F34" s="179" t="s">
        <v>59</v>
      </c>
      <c r="G34" s="180"/>
      <c r="H34" s="104">
        <f>H35</f>
        <v>36</v>
      </c>
      <c r="I34" s="226"/>
      <c r="J34" s="105"/>
      <c r="K34" s="181">
        <f>J34</f>
        <v>0</v>
      </c>
      <c r="L34" s="181"/>
      <c r="M34" s="112">
        <f>J34*H34</f>
        <v>0</v>
      </c>
      <c r="N34" s="129">
        <f>M34</f>
        <v>0</v>
      </c>
      <c r="P34" s="182" t="s">
        <v>165</v>
      </c>
      <c r="U34" s="255"/>
    </row>
    <row r="35" spans="1:26" s="167" customFormat="1" outlineLevel="1" x14ac:dyDescent="0.25">
      <c r="A35" s="195" t="s">
        <v>87</v>
      </c>
      <c r="B35" s="192"/>
      <c r="C35" s="185"/>
      <c r="D35" s="196" t="s">
        <v>121</v>
      </c>
      <c r="E35" s="187" t="s">
        <v>93</v>
      </c>
      <c r="F35" s="193" t="s">
        <v>59</v>
      </c>
      <c r="G35" s="189">
        <v>1</v>
      </c>
      <c r="H35" s="103">
        <v>36</v>
      </c>
      <c r="I35" s="227"/>
      <c r="J35" s="113"/>
      <c r="K35" s="190">
        <f>I35</f>
        <v>0</v>
      </c>
      <c r="L35" s="190">
        <f>I35*H35</f>
        <v>0</v>
      </c>
      <c r="M35" s="114"/>
      <c r="N35" s="130">
        <f>L35</f>
        <v>0</v>
      </c>
      <c r="P35" s="143"/>
      <c r="Z35" s="191"/>
    </row>
    <row r="36" spans="1:26" s="167" customFormat="1" outlineLevel="1" x14ac:dyDescent="0.25">
      <c r="A36" s="195" t="s">
        <v>145</v>
      </c>
      <c r="B36" s="192"/>
      <c r="C36" s="185"/>
      <c r="D36" s="197" t="s">
        <v>122</v>
      </c>
      <c r="E36" s="187" t="s">
        <v>93</v>
      </c>
      <c r="F36" s="198" t="s">
        <v>59</v>
      </c>
      <c r="G36" s="189">
        <v>1</v>
      </c>
      <c r="H36" s="103">
        <v>1</v>
      </c>
      <c r="I36" s="227"/>
      <c r="J36" s="132"/>
      <c r="K36" s="190">
        <f>I36</f>
        <v>0</v>
      </c>
      <c r="L36" s="190">
        <f>I36*H36</f>
        <v>0</v>
      </c>
      <c r="M36" s="114"/>
      <c r="N36" s="130">
        <f>L36</f>
        <v>0</v>
      </c>
      <c r="P36" s="143"/>
      <c r="Z36" s="191"/>
    </row>
    <row r="37" spans="1:26" s="167" customFormat="1" ht="76.5" outlineLevel="1" x14ac:dyDescent="0.25">
      <c r="A37" s="175" t="s">
        <v>15</v>
      </c>
      <c r="B37" s="176" t="s">
        <v>123</v>
      </c>
      <c r="C37" s="176"/>
      <c r="D37" s="201" t="s">
        <v>163</v>
      </c>
      <c r="E37" s="178" t="s">
        <v>6</v>
      </c>
      <c r="F37" s="179" t="s">
        <v>92</v>
      </c>
      <c r="G37" s="180"/>
      <c r="H37" s="104">
        <f>79+44+79+44</f>
        <v>246</v>
      </c>
      <c r="I37" s="226"/>
      <c r="J37" s="254"/>
      <c r="K37" s="181">
        <f>J37</f>
        <v>0</v>
      </c>
      <c r="L37" s="181"/>
      <c r="M37" s="112">
        <f>J37*H37</f>
        <v>0</v>
      </c>
      <c r="N37" s="129">
        <f>M37</f>
        <v>0</v>
      </c>
      <c r="P37" s="182" t="s">
        <v>154</v>
      </c>
      <c r="Z37" s="191"/>
    </row>
    <row r="38" spans="1:26" s="167" customFormat="1" ht="45" outlineLevel="1" x14ac:dyDescent="0.25">
      <c r="A38" s="203" t="s">
        <v>95</v>
      </c>
      <c r="B38" s="204"/>
      <c r="C38" s="204"/>
      <c r="D38" s="205" t="s">
        <v>124</v>
      </c>
      <c r="E38" s="206" t="s">
        <v>93</v>
      </c>
      <c r="F38" s="188" t="s">
        <v>92</v>
      </c>
      <c r="G38" s="207">
        <v>1.03</v>
      </c>
      <c r="H38" s="136">
        <f>ROUND((79+44+79+44)*G38,0)</f>
        <v>253</v>
      </c>
      <c r="I38" s="229"/>
      <c r="J38" s="230"/>
      <c r="K38" s="190">
        <f t="shared" ref="K38:K43" si="0">I38</f>
        <v>0</v>
      </c>
      <c r="L38" s="190">
        <f t="shared" ref="L38:L43" si="1">I38*H38</f>
        <v>0</v>
      </c>
      <c r="M38" s="114"/>
      <c r="N38" s="130">
        <f t="shared" ref="N38:N43" si="2">L38</f>
        <v>0</v>
      </c>
      <c r="P38" s="144"/>
      <c r="Z38" s="191"/>
    </row>
    <row r="39" spans="1:26" s="167" customFormat="1" ht="76.5" outlineLevel="1" x14ac:dyDescent="0.25">
      <c r="A39" s="175" t="s">
        <v>16</v>
      </c>
      <c r="B39" s="176" t="s">
        <v>123</v>
      </c>
      <c r="C39" s="176"/>
      <c r="D39" s="201" t="s">
        <v>155</v>
      </c>
      <c r="E39" s="178" t="s">
        <v>6</v>
      </c>
      <c r="F39" s="179" t="s">
        <v>92</v>
      </c>
      <c r="G39" s="180"/>
      <c r="H39" s="104">
        <v>529</v>
      </c>
      <c r="I39" s="226"/>
      <c r="J39" s="254"/>
      <c r="K39" s="181">
        <f>J39</f>
        <v>0</v>
      </c>
      <c r="L39" s="181"/>
      <c r="M39" s="112">
        <f>J39*H39</f>
        <v>0</v>
      </c>
      <c r="N39" s="129">
        <f>M39</f>
        <v>0</v>
      </c>
      <c r="P39" s="182" t="s">
        <v>154</v>
      </c>
      <c r="Z39" s="191"/>
    </row>
    <row r="40" spans="1:26" s="167" customFormat="1" ht="45" outlineLevel="1" x14ac:dyDescent="0.25">
      <c r="A40" s="203" t="s">
        <v>156</v>
      </c>
      <c r="B40" s="204"/>
      <c r="C40" s="204"/>
      <c r="D40" s="205" t="s">
        <v>124</v>
      </c>
      <c r="E40" s="206" t="s">
        <v>93</v>
      </c>
      <c r="F40" s="188" t="s">
        <v>92</v>
      </c>
      <c r="G40" s="207">
        <v>1.03</v>
      </c>
      <c r="H40" s="136">
        <f>ROUND((27+27+13+13)*G40,0)</f>
        <v>82</v>
      </c>
      <c r="I40" s="229"/>
      <c r="J40" s="230"/>
      <c r="K40" s="190">
        <f t="shared" ref="K40" si="3">I40</f>
        <v>0</v>
      </c>
      <c r="L40" s="190">
        <f t="shared" ref="L40" si="4">I40*H40</f>
        <v>0</v>
      </c>
      <c r="M40" s="114"/>
      <c r="N40" s="130">
        <f t="shared" ref="N40" si="5">L40</f>
        <v>0</v>
      </c>
      <c r="P40" s="144"/>
      <c r="Z40" s="191"/>
    </row>
    <row r="41" spans="1:26" s="167" customFormat="1" ht="30" outlineLevel="1" x14ac:dyDescent="0.25">
      <c r="A41" s="183" t="s">
        <v>157</v>
      </c>
      <c r="B41" s="208"/>
      <c r="C41" s="209"/>
      <c r="D41" s="205" t="s">
        <v>149</v>
      </c>
      <c r="E41" s="206" t="s">
        <v>93</v>
      </c>
      <c r="F41" s="188" t="s">
        <v>92</v>
      </c>
      <c r="G41" s="207">
        <v>1.03</v>
      </c>
      <c r="H41" s="136">
        <f>ROUND(438*G41,0)</f>
        <v>451</v>
      </c>
      <c r="I41" s="227"/>
      <c r="J41" s="113"/>
      <c r="K41" s="190">
        <f t="shared" si="0"/>
        <v>0</v>
      </c>
      <c r="L41" s="190">
        <f t="shared" si="1"/>
        <v>0</v>
      </c>
      <c r="M41" s="114"/>
      <c r="N41" s="130">
        <f t="shared" si="2"/>
        <v>0</v>
      </c>
      <c r="P41" s="143"/>
      <c r="Z41" s="191"/>
    </row>
    <row r="42" spans="1:26" s="167" customFormat="1" ht="45" outlineLevel="1" x14ac:dyDescent="0.25">
      <c r="A42" s="203" t="s">
        <v>158</v>
      </c>
      <c r="B42" s="208"/>
      <c r="C42" s="209"/>
      <c r="D42" s="205" t="s">
        <v>125</v>
      </c>
      <c r="E42" s="206" t="s">
        <v>93</v>
      </c>
      <c r="F42" s="188" t="s">
        <v>92</v>
      </c>
      <c r="G42" s="207">
        <v>1.03</v>
      </c>
      <c r="H42" s="136">
        <f>ROUND(11*G42,0)</f>
        <v>11</v>
      </c>
      <c r="I42" s="227"/>
      <c r="J42" s="132"/>
      <c r="K42" s="190">
        <f t="shared" si="0"/>
        <v>0</v>
      </c>
      <c r="L42" s="190">
        <f t="shared" si="1"/>
        <v>0</v>
      </c>
      <c r="M42" s="114"/>
      <c r="N42" s="130">
        <f t="shared" si="2"/>
        <v>0</v>
      </c>
      <c r="P42" s="131"/>
      <c r="Z42" s="191"/>
    </row>
    <row r="43" spans="1:26" s="167" customFormat="1" ht="30" outlineLevel="1" x14ac:dyDescent="0.25">
      <c r="A43" s="183" t="s">
        <v>159</v>
      </c>
      <c r="B43" s="208"/>
      <c r="C43" s="209"/>
      <c r="D43" s="205" t="s">
        <v>126</v>
      </c>
      <c r="E43" s="206" t="s">
        <v>93</v>
      </c>
      <c r="F43" s="193" t="s">
        <v>92</v>
      </c>
      <c r="G43" s="189">
        <v>1.1000000000000001</v>
      </c>
      <c r="H43" s="136">
        <f>ROUND(529*G43,0)</f>
        <v>582</v>
      </c>
      <c r="I43" s="227"/>
      <c r="J43" s="132"/>
      <c r="K43" s="190">
        <f t="shared" si="0"/>
        <v>0</v>
      </c>
      <c r="L43" s="190">
        <f t="shared" si="1"/>
        <v>0</v>
      </c>
      <c r="M43" s="114"/>
      <c r="N43" s="130">
        <f t="shared" si="2"/>
        <v>0</v>
      </c>
      <c r="P43" s="131"/>
      <c r="Z43" s="191"/>
    </row>
    <row r="44" spans="1:26" s="167" customFormat="1" ht="12.75" outlineLevel="1" x14ac:dyDescent="0.25">
      <c r="A44" s="199" t="s">
        <v>31</v>
      </c>
      <c r="B44" s="176"/>
      <c r="C44" s="200"/>
      <c r="D44" s="201" t="s">
        <v>161</v>
      </c>
      <c r="E44" s="178" t="s">
        <v>6</v>
      </c>
      <c r="F44" s="202" t="s">
        <v>94</v>
      </c>
      <c r="G44" s="180"/>
      <c r="H44" s="104">
        <v>1</v>
      </c>
      <c r="I44" s="226"/>
      <c r="J44" s="228"/>
      <c r="K44" s="181">
        <f>J44</f>
        <v>0</v>
      </c>
      <c r="L44" s="181"/>
      <c r="M44" s="112">
        <f>J44*H44</f>
        <v>0</v>
      </c>
      <c r="N44" s="129">
        <f>M44</f>
        <v>0</v>
      </c>
      <c r="P44" s="174"/>
      <c r="Z44" s="191"/>
    </row>
    <row r="45" spans="1:26" s="146" customFormat="1" x14ac:dyDescent="0.2">
      <c r="A45" s="210"/>
      <c r="B45" s="211"/>
      <c r="C45" s="115"/>
      <c r="D45" s="115" t="s">
        <v>27</v>
      </c>
      <c r="E45" s="107"/>
      <c r="F45" s="107"/>
      <c r="G45" s="107"/>
      <c r="H45" s="108"/>
      <c r="I45" s="109"/>
      <c r="J45" s="110"/>
      <c r="K45" s="110"/>
      <c r="L45" s="119">
        <f>SUM(L14:L44)</f>
        <v>0</v>
      </c>
      <c r="M45" s="119">
        <f t="shared" ref="M45" si="6">SUM(M14:M44)</f>
        <v>0</v>
      </c>
      <c r="N45" s="119">
        <f>SUM(N14:N44)</f>
        <v>0</v>
      </c>
      <c r="P45" s="252"/>
    </row>
    <row r="46" spans="1:26" ht="15.75" thickBot="1" x14ac:dyDescent="0.3">
      <c r="A46" s="212"/>
      <c r="B46" s="213"/>
      <c r="C46" s="116"/>
      <c r="D46" s="116" t="s">
        <v>70</v>
      </c>
      <c r="E46" s="116"/>
      <c r="F46" s="116"/>
      <c r="G46" s="137"/>
      <c r="H46" s="124"/>
      <c r="I46" s="139"/>
      <c r="J46" s="116"/>
      <c r="K46" s="116"/>
      <c r="L46" s="118"/>
      <c r="M46" s="118"/>
      <c r="N46" s="117">
        <f>N45/1.22*0.22</f>
        <v>0</v>
      </c>
      <c r="P46" s="252"/>
    </row>
    <row r="47" spans="1:26" s="217" customFormat="1" x14ac:dyDescent="0.25">
      <c r="A47" s="214" t="s">
        <v>71</v>
      </c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6"/>
      <c r="P47" s="252"/>
    </row>
    <row r="48" spans="1:26" s="217" customFormat="1" x14ac:dyDescent="0.25">
      <c r="A48" s="231" t="s">
        <v>12</v>
      </c>
      <c r="B48" s="232"/>
      <c r="C48" s="232"/>
      <c r="D48" s="233" t="s">
        <v>72</v>
      </c>
      <c r="E48" s="232"/>
      <c r="F48" s="232"/>
      <c r="G48" s="232"/>
      <c r="H48" s="232"/>
      <c r="I48" s="232"/>
      <c r="J48" s="232"/>
      <c r="K48" s="232"/>
      <c r="L48" s="232"/>
      <c r="M48" s="232"/>
      <c r="N48" s="234"/>
      <c r="P48" s="252"/>
    </row>
    <row r="49" spans="1:16" s="218" customFormat="1" x14ac:dyDescent="0.25">
      <c r="A49" s="231" t="s">
        <v>7</v>
      </c>
      <c r="B49" s="232"/>
      <c r="C49" s="232"/>
      <c r="D49" s="233" t="s">
        <v>73</v>
      </c>
      <c r="E49" s="232"/>
      <c r="F49" s="232"/>
      <c r="G49" s="232"/>
      <c r="H49" s="232"/>
      <c r="I49" s="232"/>
      <c r="J49" s="232"/>
      <c r="K49" s="232"/>
      <c r="L49" s="232"/>
      <c r="M49" s="232"/>
      <c r="N49" s="234"/>
      <c r="P49" s="252"/>
    </row>
    <row r="50" spans="1:16" s="218" customFormat="1" x14ac:dyDescent="0.25">
      <c r="A50" s="231" t="s">
        <v>60</v>
      </c>
      <c r="B50" s="232"/>
      <c r="C50" s="232"/>
      <c r="D50" s="233" t="s">
        <v>74</v>
      </c>
      <c r="E50" s="232"/>
      <c r="F50" s="232"/>
      <c r="G50" s="232"/>
      <c r="H50" s="232"/>
      <c r="I50" s="232"/>
      <c r="J50" s="232"/>
      <c r="K50" s="232"/>
      <c r="L50" s="232"/>
      <c r="M50" s="232"/>
      <c r="N50" s="234"/>
      <c r="P50" s="252"/>
    </row>
    <row r="51" spans="1:16" s="218" customFormat="1" ht="25.5" x14ac:dyDescent="0.25">
      <c r="A51" s="231" t="s">
        <v>61</v>
      </c>
      <c r="B51" s="232"/>
      <c r="C51" s="232"/>
      <c r="D51" s="233" t="s">
        <v>75</v>
      </c>
      <c r="E51" s="232"/>
      <c r="F51" s="232"/>
      <c r="G51" s="232"/>
      <c r="H51" s="232"/>
      <c r="I51" s="232"/>
      <c r="J51" s="232"/>
      <c r="K51" s="232"/>
      <c r="L51" s="232"/>
      <c r="M51" s="232"/>
      <c r="N51" s="234"/>
      <c r="P51" s="252"/>
    </row>
    <row r="52" spans="1:16" s="217" customFormat="1" x14ac:dyDescent="0.25">
      <c r="A52" s="235" t="s">
        <v>62</v>
      </c>
      <c r="B52" s="236"/>
      <c r="C52" s="236"/>
      <c r="D52" s="233" t="s">
        <v>76</v>
      </c>
      <c r="E52" s="237"/>
      <c r="F52" s="237"/>
      <c r="G52" s="237"/>
      <c r="H52" s="237"/>
      <c r="I52" s="238"/>
      <c r="J52" s="238"/>
      <c r="K52" s="238"/>
      <c r="L52" s="238"/>
      <c r="M52" s="238"/>
      <c r="N52" s="239"/>
      <c r="P52" s="252"/>
    </row>
    <row r="53" spans="1:16" s="217" customFormat="1" ht="15.75" x14ac:dyDescent="0.25">
      <c r="A53" s="231" t="s">
        <v>83</v>
      </c>
      <c r="B53" s="120"/>
      <c r="C53" s="120"/>
      <c r="D53" s="233" t="s">
        <v>77</v>
      </c>
      <c r="E53" s="121"/>
      <c r="F53" s="121"/>
      <c r="G53" s="120"/>
      <c r="H53" s="122"/>
      <c r="I53" s="121"/>
      <c r="J53" s="121"/>
      <c r="K53" s="120"/>
      <c r="L53" s="120"/>
      <c r="M53" s="121"/>
      <c r="N53" s="123"/>
      <c r="P53" s="252"/>
    </row>
    <row r="54" spans="1:16" x14ac:dyDescent="0.25">
      <c r="A54" s="240">
        <v>7</v>
      </c>
      <c r="B54" s="241"/>
      <c r="C54" s="241"/>
      <c r="D54" s="233" t="s">
        <v>78</v>
      </c>
      <c r="E54" s="242"/>
      <c r="F54" s="241"/>
      <c r="G54" s="241"/>
      <c r="H54" s="243"/>
      <c r="I54" s="243"/>
      <c r="J54" s="241"/>
      <c r="K54" s="241"/>
      <c r="L54" s="241"/>
      <c r="M54" s="241"/>
      <c r="N54" s="244"/>
      <c r="P54" s="252"/>
    </row>
    <row r="55" spans="1:16" x14ac:dyDescent="0.25">
      <c r="A55" s="240">
        <v>8</v>
      </c>
      <c r="B55" s="241"/>
      <c r="C55" s="241"/>
      <c r="D55" s="233" t="s">
        <v>79</v>
      </c>
      <c r="E55" s="242"/>
      <c r="F55" s="241"/>
      <c r="G55" s="241"/>
      <c r="H55" s="243"/>
      <c r="I55" s="243"/>
      <c r="J55" s="241"/>
      <c r="K55" s="241"/>
      <c r="L55" s="241"/>
      <c r="M55" s="241"/>
      <c r="N55" s="244"/>
      <c r="P55" s="252"/>
    </row>
    <row r="56" spans="1:16" x14ac:dyDescent="0.25">
      <c r="A56" s="240">
        <v>9</v>
      </c>
      <c r="B56" s="241"/>
      <c r="C56" s="241"/>
      <c r="D56" s="233" t="s">
        <v>80</v>
      </c>
      <c r="E56" s="242"/>
      <c r="F56" s="241"/>
      <c r="G56" s="241"/>
      <c r="H56" s="243"/>
      <c r="I56" s="243"/>
      <c r="J56" s="241"/>
      <c r="K56" s="241"/>
      <c r="L56" s="241"/>
      <c r="M56" s="241"/>
      <c r="N56" s="244"/>
      <c r="P56" s="253"/>
    </row>
    <row r="57" spans="1:16" x14ac:dyDescent="0.25">
      <c r="A57" s="240">
        <v>10</v>
      </c>
      <c r="B57" s="241"/>
      <c r="C57" s="241"/>
      <c r="D57" s="245" t="s">
        <v>81</v>
      </c>
      <c r="E57" s="242"/>
      <c r="F57" s="241"/>
      <c r="G57" s="241"/>
      <c r="H57" s="243"/>
      <c r="I57" s="243"/>
      <c r="J57" s="241"/>
      <c r="K57" s="241"/>
      <c r="L57" s="241"/>
      <c r="M57" s="241"/>
      <c r="N57" s="244"/>
      <c r="P57" s="252"/>
    </row>
    <row r="58" spans="1:16" ht="15.75" thickBot="1" x14ac:dyDescent="0.3">
      <c r="A58" s="246">
        <v>11</v>
      </c>
      <c r="B58" s="247"/>
      <c r="C58" s="247"/>
      <c r="D58" s="248" t="s">
        <v>82</v>
      </c>
      <c r="E58" s="249"/>
      <c r="F58" s="247"/>
      <c r="G58" s="247"/>
      <c r="H58" s="250"/>
      <c r="I58" s="250"/>
      <c r="J58" s="247"/>
      <c r="K58" s="247"/>
      <c r="L58" s="247"/>
      <c r="M58" s="247"/>
      <c r="N58" s="251"/>
      <c r="P58" s="252"/>
    </row>
    <row r="59" spans="1:16" x14ac:dyDescent="0.25">
      <c r="A59" s="262"/>
      <c r="B59" s="263"/>
      <c r="C59" s="263"/>
      <c r="D59" s="264"/>
      <c r="E59" s="262"/>
      <c r="F59" s="263"/>
      <c r="G59" s="263"/>
      <c r="H59" s="265"/>
      <c r="I59" s="265"/>
      <c r="J59" s="263"/>
      <c r="K59" s="263"/>
      <c r="L59" s="263"/>
      <c r="M59" s="263"/>
      <c r="N59" s="263"/>
      <c r="P59" s="223"/>
    </row>
    <row r="60" spans="1:16" x14ac:dyDescent="0.25">
      <c r="P60" s="223"/>
    </row>
    <row r="61" spans="1:16" x14ac:dyDescent="0.25">
      <c r="P61" s="223"/>
    </row>
    <row r="62" spans="1:16" x14ac:dyDescent="0.25">
      <c r="P62" s="223"/>
    </row>
    <row r="63" spans="1:16" x14ac:dyDescent="0.25">
      <c r="P63" s="224"/>
    </row>
    <row r="64" spans="1:16" x14ac:dyDescent="0.25">
      <c r="P64" s="223"/>
    </row>
    <row r="65" spans="16:16" x14ac:dyDescent="0.25">
      <c r="P65" s="223"/>
    </row>
    <row r="66" spans="16:16" x14ac:dyDescent="0.25">
      <c r="P66" s="223"/>
    </row>
    <row r="67" spans="16:16" x14ac:dyDescent="0.25">
      <c r="P67" s="223"/>
    </row>
    <row r="68" spans="16:16" x14ac:dyDescent="0.25">
      <c r="P68" s="223"/>
    </row>
    <row r="69" spans="16:16" x14ac:dyDescent="0.25">
      <c r="P69" s="223"/>
    </row>
    <row r="70" spans="16:16" x14ac:dyDescent="0.25">
      <c r="P70" s="223"/>
    </row>
    <row r="71" spans="16:16" x14ac:dyDescent="0.25">
      <c r="P71" s="223"/>
    </row>
    <row r="72" spans="16:16" x14ac:dyDescent="0.25">
      <c r="P72" s="223"/>
    </row>
    <row r="73" spans="16:16" x14ac:dyDescent="0.25">
      <c r="P73" s="223"/>
    </row>
    <row r="74" spans="16:16" x14ac:dyDescent="0.25">
      <c r="P74" s="223"/>
    </row>
    <row r="75" spans="16:16" x14ac:dyDescent="0.25">
      <c r="P75" s="223"/>
    </row>
    <row r="76" spans="16:16" x14ac:dyDescent="0.25">
      <c r="P76" s="223"/>
    </row>
    <row r="77" spans="16:16" x14ac:dyDescent="0.25">
      <c r="P77" s="223"/>
    </row>
    <row r="78" spans="16:16" x14ac:dyDescent="0.25">
      <c r="P78" s="223"/>
    </row>
    <row r="79" spans="16:16" x14ac:dyDescent="0.25">
      <c r="P79" s="223"/>
    </row>
    <row r="80" spans="16:16" x14ac:dyDescent="0.25">
      <c r="P80" s="224"/>
    </row>
    <row r="81" spans="16:16" x14ac:dyDescent="0.25">
      <c r="P81" s="223"/>
    </row>
    <row r="82" spans="16:16" x14ac:dyDescent="0.25">
      <c r="P82" s="223"/>
    </row>
    <row r="83" spans="16:16" x14ac:dyDescent="0.25">
      <c r="P83" s="223"/>
    </row>
    <row r="84" spans="16:16" x14ac:dyDescent="0.25">
      <c r="P84" s="223"/>
    </row>
    <row r="85" spans="16:16" x14ac:dyDescent="0.25">
      <c r="P85" s="223"/>
    </row>
    <row r="86" spans="16:16" x14ac:dyDescent="0.25">
      <c r="P86" s="224"/>
    </row>
    <row r="87" spans="16:16" x14ac:dyDescent="0.25">
      <c r="P87" s="223"/>
    </row>
    <row r="88" spans="16:16" x14ac:dyDescent="0.25">
      <c r="P88" s="223"/>
    </row>
    <row r="89" spans="16:16" x14ac:dyDescent="0.25">
      <c r="P89" s="223"/>
    </row>
    <row r="90" spans="16:16" x14ac:dyDescent="0.25">
      <c r="P90" s="224"/>
    </row>
    <row r="91" spans="16:16" x14ac:dyDescent="0.25">
      <c r="P91" s="223"/>
    </row>
    <row r="92" spans="16:16" x14ac:dyDescent="0.25">
      <c r="P92" s="223"/>
    </row>
    <row r="93" spans="16:16" x14ac:dyDescent="0.25">
      <c r="P93" s="223"/>
    </row>
    <row r="94" spans="16:16" x14ac:dyDescent="0.25">
      <c r="P94" s="223"/>
    </row>
    <row r="95" spans="16:16" x14ac:dyDescent="0.25">
      <c r="P95" s="223"/>
    </row>
    <row r="96" spans="16:16" x14ac:dyDescent="0.25">
      <c r="P96" s="224"/>
    </row>
    <row r="97" spans="16:16" x14ac:dyDescent="0.25">
      <c r="P97" s="223"/>
    </row>
    <row r="98" spans="16:16" x14ac:dyDescent="0.25">
      <c r="P98" s="223"/>
    </row>
    <row r="99" spans="16:16" x14ac:dyDescent="0.25">
      <c r="P99" s="223"/>
    </row>
    <row r="100" spans="16:16" x14ac:dyDescent="0.25">
      <c r="P100" s="223"/>
    </row>
    <row r="101" spans="16:16" x14ac:dyDescent="0.25">
      <c r="P101" s="223"/>
    </row>
    <row r="102" spans="16:16" x14ac:dyDescent="0.25">
      <c r="P102" s="223"/>
    </row>
    <row r="103" spans="16:16" x14ac:dyDescent="0.25">
      <c r="P103" s="223"/>
    </row>
    <row r="104" spans="16:16" x14ac:dyDescent="0.25">
      <c r="P104" s="223"/>
    </row>
    <row r="105" spans="16:16" x14ac:dyDescent="0.25">
      <c r="P105" s="223"/>
    </row>
    <row r="106" spans="16:16" x14ac:dyDescent="0.25">
      <c r="P106" s="223"/>
    </row>
    <row r="107" spans="16:16" x14ac:dyDescent="0.25">
      <c r="P107" s="223"/>
    </row>
    <row r="108" spans="16:16" x14ac:dyDescent="0.25">
      <c r="P108" s="223"/>
    </row>
    <row r="109" spans="16:16" x14ac:dyDescent="0.25">
      <c r="P109" s="223"/>
    </row>
    <row r="110" spans="16:16" x14ac:dyDescent="0.25">
      <c r="P110" s="223"/>
    </row>
    <row r="111" spans="16:16" x14ac:dyDescent="0.25">
      <c r="P111" s="223"/>
    </row>
    <row r="112" spans="16:16" x14ac:dyDescent="0.25">
      <c r="P112" s="223"/>
    </row>
    <row r="113" spans="16:16" x14ac:dyDescent="0.25">
      <c r="P113" s="223"/>
    </row>
    <row r="114" spans="16:16" x14ac:dyDescent="0.25">
      <c r="P114" s="223"/>
    </row>
    <row r="115" spans="16:16" x14ac:dyDescent="0.25">
      <c r="P115" s="223"/>
    </row>
    <row r="116" spans="16:16" x14ac:dyDescent="0.25">
      <c r="P116" s="223"/>
    </row>
    <row r="117" spans="16:16" x14ac:dyDescent="0.25">
      <c r="P117" s="223"/>
    </row>
    <row r="118" spans="16:16" x14ac:dyDescent="0.25">
      <c r="P118" s="223"/>
    </row>
    <row r="119" spans="16:16" x14ac:dyDescent="0.25">
      <c r="P119" s="223"/>
    </row>
    <row r="120" spans="16:16" x14ac:dyDescent="0.25">
      <c r="P120" s="223"/>
    </row>
    <row r="121" spans="16:16" x14ac:dyDescent="0.25">
      <c r="P121" s="223"/>
    </row>
    <row r="122" spans="16:16" x14ac:dyDescent="0.25">
      <c r="P122" s="223"/>
    </row>
    <row r="123" spans="16:16" x14ac:dyDescent="0.25">
      <c r="P123" s="223"/>
    </row>
    <row r="124" spans="16:16" x14ac:dyDescent="0.25">
      <c r="P124" s="223"/>
    </row>
    <row r="125" spans="16:16" x14ac:dyDescent="0.25">
      <c r="P125" s="223"/>
    </row>
    <row r="126" spans="16:16" x14ac:dyDescent="0.25">
      <c r="P126" s="223"/>
    </row>
    <row r="127" spans="16:16" x14ac:dyDescent="0.25">
      <c r="P127" s="223"/>
    </row>
    <row r="128" spans="16:16" x14ac:dyDescent="0.25">
      <c r="P128" s="223"/>
    </row>
    <row r="129" spans="16:16" x14ac:dyDescent="0.25">
      <c r="P129" s="223"/>
    </row>
    <row r="130" spans="16:16" x14ac:dyDescent="0.25">
      <c r="P130" s="223"/>
    </row>
    <row r="131" spans="16:16" x14ac:dyDescent="0.25">
      <c r="P131" s="223"/>
    </row>
    <row r="132" spans="16:16" x14ac:dyDescent="0.25">
      <c r="P132" s="223"/>
    </row>
    <row r="133" spans="16:16" x14ac:dyDescent="0.25">
      <c r="P133" s="223"/>
    </row>
    <row r="134" spans="16:16" x14ac:dyDescent="0.25">
      <c r="P134" s="223"/>
    </row>
    <row r="135" spans="16:16" x14ac:dyDescent="0.25">
      <c r="P135" s="223"/>
    </row>
    <row r="136" spans="16:16" x14ac:dyDescent="0.25">
      <c r="P136" s="223"/>
    </row>
    <row r="137" spans="16:16" x14ac:dyDescent="0.25">
      <c r="P137" s="223"/>
    </row>
    <row r="138" spans="16:16" x14ac:dyDescent="0.25">
      <c r="P138" s="223"/>
    </row>
    <row r="139" spans="16:16" x14ac:dyDescent="0.25">
      <c r="P139" s="223"/>
    </row>
    <row r="140" spans="16:16" x14ac:dyDescent="0.25">
      <c r="P140" s="223"/>
    </row>
    <row r="141" spans="16:16" x14ac:dyDescent="0.25">
      <c r="P141" s="223"/>
    </row>
    <row r="142" spans="16:16" x14ac:dyDescent="0.25">
      <c r="P142" s="223"/>
    </row>
    <row r="143" spans="16:16" x14ac:dyDescent="0.25">
      <c r="P143" s="223"/>
    </row>
    <row r="144" spans="16:16" x14ac:dyDescent="0.25">
      <c r="P144" s="223"/>
    </row>
    <row r="145" spans="16:16" x14ac:dyDescent="0.25">
      <c r="P145" s="223"/>
    </row>
    <row r="146" spans="16:16" x14ac:dyDescent="0.25">
      <c r="P146" s="223"/>
    </row>
    <row r="147" spans="16:16" x14ac:dyDescent="0.25">
      <c r="P147" s="223"/>
    </row>
    <row r="148" spans="16:16" x14ac:dyDescent="0.25">
      <c r="P148" s="223"/>
    </row>
    <row r="149" spans="16:16" x14ac:dyDescent="0.25">
      <c r="P149" s="223"/>
    </row>
    <row r="150" spans="16:16" x14ac:dyDescent="0.25">
      <c r="P150" s="223"/>
    </row>
    <row r="151" spans="16:16" x14ac:dyDescent="0.25">
      <c r="P151" s="223"/>
    </row>
    <row r="152" spans="16:16" x14ac:dyDescent="0.25">
      <c r="P152" s="223"/>
    </row>
    <row r="153" spans="16:16" x14ac:dyDescent="0.25">
      <c r="P153" s="223"/>
    </row>
    <row r="154" spans="16:16" x14ac:dyDescent="0.25">
      <c r="P154" s="223"/>
    </row>
    <row r="155" spans="16:16" x14ac:dyDescent="0.25">
      <c r="P155" s="223"/>
    </row>
    <row r="156" spans="16:16" x14ac:dyDescent="0.25">
      <c r="P156" s="223"/>
    </row>
    <row r="157" spans="16:16" x14ac:dyDescent="0.25">
      <c r="P157" s="223"/>
    </row>
    <row r="158" spans="16:16" x14ac:dyDescent="0.25">
      <c r="P158" s="223"/>
    </row>
    <row r="159" spans="16:16" x14ac:dyDescent="0.25">
      <c r="P159" s="223"/>
    </row>
    <row r="160" spans="16:16" x14ac:dyDescent="0.25">
      <c r="P160" s="223"/>
    </row>
    <row r="161" spans="16:16" x14ac:dyDescent="0.25">
      <c r="P161" s="223"/>
    </row>
    <row r="162" spans="16:16" x14ac:dyDescent="0.25">
      <c r="P162" s="223"/>
    </row>
    <row r="163" spans="16:16" x14ac:dyDescent="0.25">
      <c r="P163" s="223"/>
    </row>
    <row r="164" spans="16:16" x14ac:dyDescent="0.25">
      <c r="P164" s="223"/>
    </row>
    <row r="165" spans="16:16" x14ac:dyDescent="0.25">
      <c r="P165" s="223"/>
    </row>
    <row r="166" spans="16:16" x14ac:dyDescent="0.25">
      <c r="P166" s="223"/>
    </row>
    <row r="167" spans="16:16" x14ac:dyDescent="0.25">
      <c r="P167" s="223"/>
    </row>
    <row r="168" spans="16:16" x14ac:dyDescent="0.25">
      <c r="P168" s="223"/>
    </row>
    <row r="169" spans="16:16" x14ac:dyDescent="0.25">
      <c r="P169" s="223"/>
    </row>
    <row r="170" spans="16:16" x14ac:dyDescent="0.25">
      <c r="P170" s="223"/>
    </row>
    <row r="171" spans="16:16" x14ac:dyDescent="0.25">
      <c r="P171" s="223"/>
    </row>
    <row r="172" spans="16:16" x14ac:dyDescent="0.25">
      <c r="P172" s="223"/>
    </row>
    <row r="173" spans="16:16" x14ac:dyDescent="0.25">
      <c r="P173" s="223"/>
    </row>
    <row r="174" spans="16:16" x14ac:dyDescent="0.25">
      <c r="P174" s="223"/>
    </row>
    <row r="175" spans="16:16" x14ac:dyDescent="0.25">
      <c r="P175" s="223"/>
    </row>
    <row r="176" spans="16:16" x14ac:dyDescent="0.25">
      <c r="P176" s="223"/>
    </row>
    <row r="177" spans="16:16" x14ac:dyDescent="0.25">
      <c r="P177" s="223"/>
    </row>
    <row r="178" spans="16:16" x14ac:dyDescent="0.25">
      <c r="P178" s="223"/>
    </row>
    <row r="179" spans="16:16" x14ac:dyDescent="0.25">
      <c r="P179" s="223"/>
    </row>
    <row r="180" spans="16:16" x14ac:dyDescent="0.25">
      <c r="P180" s="223"/>
    </row>
    <row r="181" spans="16:16" x14ac:dyDescent="0.25">
      <c r="P181" s="223"/>
    </row>
    <row r="182" spans="16:16" x14ac:dyDescent="0.25">
      <c r="P182" s="223"/>
    </row>
    <row r="183" spans="16:16" x14ac:dyDescent="0.25">
      <c r="P183" s="223"/>
    </row>
    <row r="184" spans="16:16" x14ac:dyDescent="0.25">
      <c r="P184" s="223"/>
    </row>
    <row r="185" spans="16:16" x14ac:dyDescent="0.25">
      <c r="P185" s="223"/>
    </row>
    <row r="186" spans="16:16" x14ac:dyDescent="0.25">
      <c r="P186" s="223"/>
    </row>
    <row r="187" spans="16:16" x14ac:dyDescent="0.25">
      <c r="P187" s="223"/>
    </row>
    <row r="188" spans="16:16" x14ac:dyDescent="0.25">
      <c r="P188" s="223"/>
    </row>
    <row r="189" spans="16:16" x14ac:dyDescent="0.25">
      <c r="P189" s="223"/>
    </row>
    <row r="190" spans="16:16" x14ac:dyDescent="0.25">
      <c r="P190" s="223"/>
    </row>
    <row r="191" spans="16:16" x14ac:dyDescent="0.25">
      <c r="P191" s="223"/>
    </row>
    <row r="192" spans="16:16" x14ac:dyDescent="0.25">
      <c r="P192" s="223"/>
    </row>
    <row r="193" spans="16:16" x14ac:dyDescent="0.25">
      <c r="P193" s="223"/>
    </row>
    <row r="194" spans="16:16" x14ac:dyDescent="0.25">
      <c r="P194" s="223"/>
    </row>
    <row r="195" spans="16:16" x14ac:dyDescent="0.25">
      <c r="P195" s="223"/>
    </row>
    <row r="196" spans="16:16" x14ac:dyDescent="0.25">
      <c r="P196" s="223"/>
    </row>
    <row r="197" spans="16:16" x14ac:dyDescent="0.25">
      <c r="P197" s="223"/>
    </row>
    <row r="198" spans="16:16" x14ac:dyDescent="0.25">
      <c r="P198" s="223"/>
    </row>
    <row r="199" spans="16:16" x14ac:dyDescent="0.25">
      <c r="P199" s="223"/>
    </row>
    <row r="200" spans="16:16" x14ac:dyDescent="0.25">
      <c r="P200" s="223"/>
    </row>
    <row r="201" spans="16:16" x14ac:dyDescent="0.25">
      <c r="P201" s="223"/>
    </row>
    <row r="202" spans="16:16" x14ac:dyDescent="0.25">
      <c r="P202" s="223"/>
    </row>
    <row r="203" spans="16:16" x14ac:dyDescent="0.25">
      <c r="P203" s="223"/>
    </row>
    <row r="204" spans="16:16" x14ac:dyDescent="0.25">
      <c r="P204" s="223"/>
    </row>
    <row r="205" spans="16:16" x14ac:dyDescent="0.25">
      <c r="P205" s="223"/>
    </row>
    <row r="206" spans="16:16" x14ac:dyDescent="0.25">
      <c r="P206" s="223"/>
    </row>
    <row r="207" spans="16:16" x14ac:dyDescent="0.25">
      <c r="P207" s="223"/>
    </row>
    <row r="208" spans="16:16" x14ac:dyDescent="0.25">
      <c r="P208" s="223"/>
    </row>
    <row r="209" spans="16:16" x14ac:dyDescent="0.25">
      <c r="P209" s="223"/>
    </row>
    <row r="210" spans="16:16" x14ac:dyDescent="0.25">
      <c r="P210" s="223"/>
    </row>
    <row r="211" spans="16:16" x14ac:dyDescent="0.25">
      <c r="P211" s="223"/>
    </row>
    <row r="212" spans="16:16" x14ac:dyDescent="0.25">
      <c r="P212" s="223"/>
    </row>
    <row r="213" spans="16:16" x14ac:dyDescent="0.25">
      <c r="P213" s="223"/>
    </row>
    <row r="214" spans="16:16" x14ac:dyDescent="0.25">
      <c r="P214" s="223"/>
    </row>
    <row r="215" spans="16:16" x14ac:dyDescent="0.25">
      <c r="P215" s="223"/>
    </row>
    <row r="216" spans="16:16" x14ac:dyDescent="0.25">
      <c r="P216" s="223"/>
    </row>
    <row r="217" spans="16:16" x14ac:dyDescent="0.25">
      <c r="P217" s="223"/>
    </row>
    <row r="218" spans="16:16" x14ac:dyDescent="0.25">
      <c r="P218" s="223"/>
    </row>
    <row r="219" spans="16:16" x14ac:dyDescent="0.25">
      <c r="P219" s="223"/>
    </row>
    <row r="220" spans="16:16" x14ac:dyDescent="0.25">
      <c r="P220" s="223"/>
    </row>
    <row r="221" spans="16:16" x14ac:dyDescent="0.25">
      <c r="P221" s="223"/>
    </row>
    <row r="222" spans="16:16" x14ac:dyDescent="0.25">
      <c r="P222" s="223"/>
    </row>
    <row r="223" spans="16:16" x14ac:dyDescent="0.25">
      <c r="P223" s="223"/>
    </row>
    <row r="224" spans="16:16" x14ac:dyDescent="0.25">
      <c r="P224" s="223"/>
    </row>
    <row r="225" spans="16:16" x14ac:dyDescent="0.25">
      <c r="P225" s="223"/>
    </row>
    <row r="226" spans="16:16" x14ac:dyDescent="0.25">
      <c r="P226" s="223"/>
    </row>
    <row r="227" spans="16:16" x14ac:dyDescent="0.25">
      <c r="P227" s="223"/>
    </row>
    <row r="228" spans="16:16" x14ac:dyDescent="0.25">
      <c r="P228" s="223"/>
    </row>
    <row r="229" spans="16:16" x14ac:dyDescent="0.25">
      <c r="P229" s="223"/>
    </row>
    <row r="230" spans="16:16" x14ac:dyDescent="0.25">
      <c r="P230" s="223"/>
    </row>
    <row r="231" spans="16:16" x14ac:dyDescent="0.25">
      <c r="P231" s="223"/>
    </row>
    <row r="232" spans="16:16" x14ac:dyDescent="0.25">
      <c r="P232" s="223"/>
    </row>
    <row r="233" spans="16:16" x14ac:dyDescent="0.25">
      <c r="P233" s="223"/>
    </row>
    <row r="234" spans="16:16" x14ac:dyDescent="0.25">
      <c r="P234" s="223"/>
    </row>
    <row r="235" spans="16:16" x14ac:dyDescent="0.25">
      <c r="P235" s="223"/>
    </row>
    <row r="236" spans="16:16" x14ac:dyDescent="0.25">
      <c r="P236" s="223"/>
    </row>
    <row r="237" spans="16:16" x14ac:dyDescent="0.25">
      <c r="P237" s="223"/>
    </row>
    <row r="238" spans="16:16" x14ac:dyDescent="0.25">
      <c r="P238" s="223"/>
    </row>
    <row r="239" spans="16:16" x14ac:dyDescent="0.25">
      <c r="P239" s="223"/>
    </row>
    <row r="240" spans="16:16" x14ac:dyDescent="0.25">
      <c r="P240" s="223"/>
    </row>
    <row r="241" spans="16:16" x14ac:dyDescent="0.25">
      <c r="P241" s="223"/>
    </row>
    <row r="242" spans="16:16" x14ac:dyDescent="0.25">
      <c r="P242" s="223"/>
    </row>
    <row r="243" spans="16:16" x14ac:dyDescent="0.25">
      <c r="P243" s="223"/>
    </row>
    <row r="244" spans="16:16" x14ac:dyDescent="0.25">
      <c r="P244" s="223"/>
    </row>
    <row r="245" spans="16:16" x14ac:dyDescent="0.25">
      <c r="P245" s="223"/>
    </row>
    <row r="246" spans="16:16" x14ac:dyDescent="0.25">
      <c r="P246" s="223"/>
    </row>
    <row r="247" spans="16:16" x14ac:dyDescent="0.25">
      <c r="P247" s="223"/>
    </row>
    <row r="248" spans="16:16" x14ac:dyDescent="0.25">
      <c r="P248" s="223"/>
    </row>
    <row r="249" spans="16:16" x14ac:dyDescent="0.25">
      <c r="P249" s="223"/>
    </row>
    <row r="250" spans="16:16" x14ac:dyDescent="0.25">
      <c r="P250" s="223"/>
    </row>
    <row r="251" spans="16:16" x14ac:dyDescent="0.25">
      <c r="P251" s="223"/>
    </row>
    <row r="252" spans="16:16" x14ac:dyDescent="0.25">
      <c r="P252" s="223"/>
    </row>
    <row r="253" spans="16:16" x14ac:dyDescent="0.25">
      <c r="P253" s="223"/>
    </row>
    <row r="254" spans="16:16" x14ac:dyDescent="0.25">
      <c r="P254" s="223"/>
    </row>
    <row r="255" spans="16:16" x14ac:dyDescent="0.25">
      <c r="P255" s="223"/>
    </row>
    <row r="256" spans="16:16" x14ac:dyDescent="0.25">
      <c r="P256" s="223"/>
    </row>
    <row r="257" spans="16:16" x14ac:dyDescent="0.25">
      <c r="P257" s="223"/>
    </row>
    <row r="258" spans="16:16" x14ac:dyDescent="0.25">
      <c r="P258" s="223"/>
    </row>
    <row r="259" spans="16:16" x14ac:dyDescent="0.25">
      <c r="P259" s="223"/>
    </row>
    <row r="260" spans="16:16" x14ac:dyDescent="0.25">
      <c r="P260" s="223"/>
    </row>
    <row r="261" spans="16:16" x14ac:dyDescent="0.25">
      <c r="P261" s="223"/>
    </row>
    <row r="262" spans="16:16" x14ac:dyDescent="0.25">
      <c r="P262" s="223"/>
    </row>
    <row r="263" spans="16:16" x14ac:dyDescent="0.25">
      <c r="P263" s="223"/>
    </row>
    <row r="264" spans="16:16" x14ac:dyDescent="0.25">
      <c r="P264" s="223"/>
    </row>
    <row r="265" spans="16:16" x14ac:dyDescent="0.25">
      <c r="P265" s="223"/>
    </row>
    <row r="266" spans="16:16" x14ac:dyDescent="0.25">
      <c r="P266" s="223"/>
    </row>
    <row r="267" spans="16:16" x14ac:dyDescent="0.25">
      <c r="P267" s="223"/>
    </row>
    <row r="268" spans="16:16" x14ac:dyDescent="0.25">
      <c r="P268" s="223"/>
    </row>
    <row r="269" spans="16:16" x14ac:dyDescent="0.25">
      <c r="P269" s="223"/>
    </row>
    <row r="270" spans="16:16" x14ac:dyDescent="0.25">
      <c r="P270" s="223"/>
    </row>
    <row r="271" spans="16:16" x14ac:dyDescent="0.25">
      <c r="P271" s="223"/>
    </row>
    <row r="272" spans="16:16" x14ac:dyDescent="0.25">
      <c r="P272" s="223"/>
    </row>
    <row r="273" spans="16:16" x14ac:dyDescent="0.25">
      <c r="P273" s="223"/>
    </row>
    <row r="274" spans="16:16" x14ac:dyDescent="0.25">
      <c r="P274" s="223"/>
    </row>
    <row r="275" spans="16:16" x14ac:dyDescent="0.25">
      <c r="P275" s="223"/>
    </row>
    <row r="276" spans="16:16" x14ac:dyDescent="0.25">
      <c r="P276" s="223"/>
    </row>
    <row r="277" spans="16:16" x14ac:dyDescent="0.25">
      <c r="P277" s="223"/>
    </row>
    <row r="278" spans="16:16" x14ac:dyDescent="0.25">
      <c r="P278" s="223"/>
    </row>
    <row r="279" spans="16:16" x14ac:dyDescent="0.25">
      <c r="P279" s="223"/>
    </row>
    <row r="280" spans="16:16" x14ac:dyDescent="0.25">
      <c r="P280" s="223"/>
    </row>
    <row r="281" spans="16:16" x14ac:dyDescent="0.25">
      <c r="P281" s="223"/>
    </row>
    <row r="282" spans="16:16" x14ac:dyDescent="0.25">
      <c r="P282" s="225"/>
    </row>
    <row r="283" spans="16:16" x14ac:dyDescent="0.25">
      <c r="P283" s="225"/>
    </row>
    <row r="284" spans="16:16" x14ac:dyDescent="0.25">
      <c r="P284" s="225"/>
    </row>
    <row r="285" spans="16:16" x14ac:dyDescent="0.25">
      <c r="P285" s="225"/>
    </row>
    <row r="286" spans="16:16" x14ac:dyDescent="0.25">
      <c r="P286" s="225"/>
    </row>
    <row r="287" spans="16:16" x14ac:dyDescent="0.25">
      <c r="P287" s="225"/>
    </row>
    <row r="288" spans="16:16" x14ac:dyDescent="0.25">
      <c r="P288" s="225"/>
    </row>
    <row r="289" spans="16:16" x14ac:dyDescent="0.25">
      <c r="P289" s="225"/>
    </row>
    <row r="290" spans="16:16" x14ac:dyDescent="0.25">
      <c r="P290" s="225"/>
    </row>
    <row r="291" spans="16:16" x14ac:dyDescent="0.25">
      <c r="P291" s="225"/>
    </row>
    <row r="292" spans="16:16" x14ac:dyDescent="0.25">
      <c r="P292" s="225"/>
    </row>
    <row r="293" spans="16:16" x14ac:dyDescent="0.25">
      <c r="P293" s="225"/>
    </row>
    <row r="294" spans="16:16" x14ac:dyDescent="0.25">
      <c r="P294" s="225"/>
    </row>
    <row r="295" spans="16:16" x14ac:dyDescent="0.25">
      <c r="P295" s="225"/>
    </row>
    <row r="296" spans="16:16" x14ac:dyDescent="0.25">
      <c r="P296" s="225"/>
    </row>
    <row r="297" spans="16:16" x14ac:dyDescent="0.25">
      <c r="P297" s="225"/>
    </row>
    <row r="298" spans="16:16" x14ac:dyDescent="0.25">
      <c r="P298" s="225"/>
    </row>
    <row r="299" spans="16:16" x14ac:dyDescent="0.25">
      <c r="P299" s="225"/>
    </row>
    <row r="300" spans="16:16" x14ac:dyDescent="0.25">
      <c r="P300" s="225"/>
    </row>
    <row r="301" spans="16:16" x14ac:dyDescent="0.25">
      <c r="P301" s="225"/>
    </row>
    <row r="302" spans="16:16" x14ac:dyDescent="0.25">
      <c r="P302" s="225"/>
    </row>
    <row r="303" spans="16:16" x14ac:dyDescent="0.25">
      <c r="P303" s="225"/>
    </row>
    <row r="304" spans="16:16" x14ac:dyDescent="0.25">
      <c r="P304" s="225"/>
    </row>
    <row r="305" spans="16:16" x14ac:dyDescent="0.25">
      <c r="P305" s="225"/>
    </row>
    <row r="306" spans="16:16" x14ac:dyDescent="0.25">
      <c r="P306" s="225"/>
    </row>
    <row r="307" spans="16:16" x14ac:dyDescent="0.25">
      <c r="P307" s="225"/>
    </row>
    <row r="308" spans="16:16" x14ac:dyDescent="0.25">
      <c r="P308" s="225"/>
    </row>
    <row r="309" spans="16:16" x14ac:dyDescent="0.25">
      <c r="P309" s="225"/>
    </row>
    <row r="310" spans="16:16" x14ac:dyDescent="0.25">
      <c r="P310" s="225"/>
    </row>
    <row r="311" spans="16:16" x14ac:dyDescent="0.25">
      <c r="P311" s="225"/>
    </row>
    <row r="312" spans="16:16" x14ac:dyDescent="0.25">
      <c r="P312" s="225"/>
    </row>
    <row r="313" spans="16:16" x14ac:dyDescent="0.25">
      <c r="P313" s="225"/>
    </row>
    <row r="314" spans="16:16" x14ac:dyDescent="0.25">
      <c r="P314" s="225"/>
    </row>
    <row r="315" spans="16:16" x14ac:dyDescent="0.25">
      <c r="P315" s="225"/>
    </row>
    <row r="316" spans="16:16" x14ac:dyDescent="0.25">
      <c r="P316" s="225"/>
    </row>
    <row r="317" spans="16:16" x14ac:dyDescent="0.25">
      <c r="P317" s="225"/>
    </row>
    <row r="318" spans="16:16" x14ac:dyDescent="0.25">
      <c r="P318" s="225"/>
    </row>
    <row r="319" spans="16:16" x14ac:dyDescent="0.25">
      <c r="P319" s="225"/>
    </row>
    <row r="320" spans="16:16" x14ac:dyDescent="0.25">
      <c r="P320" s="225"/>
    </row>
    <row r="321" spans="16:16" x14ac:dyDescent="0.25">
      <c r="P321" s="225"/>
    </row>
    <row r="322" spans="16:16" x14ac:dyDescent="0.25">
      <c r="P322" s="225"/>
    </row>
    <row r="323" spans="16:16" x14ac:dyDescent="0.25">
      <c r="P323" s="225"/>
    </row>
    <row r="324" spans="16:16" x14ac:dyDescent="0.25">
      <c r="P324" s="225"/>
    </row>
    <row r="325" spans="16:16" x14ac:dyDescent="0.25">
      <c r="P325" s="225"/>
    </row>
    <row r="326" spans="16:16" x14ac:dyDescent="0.25">
      <c r="P326" s="225"/>
    </row>
    <row r="327" spans="16:16" x14ac:dyDescent="0.25">
      <c r="P327" s="225"/>
    </row>
    <row r="328" spans="16:16" x14ac:dyDescent="0.25">
      <c r="P328" s="225"/>
    </row>
    <row r="329" spans="16:16" x14ac:dyDescent="0.25">
      <c r="P329" s="225"/>
    </row>
    <row r="330" spans="16:16" x14ac:dyDescent="0.25">
      <c r="P330" s="225"/>
    </row>
    <row r="331" spans="16:16" x14ac:dyDescent="0.25">
      <c r="P331" s="225"/>
    </row>
    <row r="332" spans="16:16" x14ac:dyDescent="0.25">
      <c r="P332" s="225"/>
    </row>
    <row r="333" spans="16:16" x14ac:dyDescent="0.25">
      <c r="P333" s="225"/>
    </row>
    <row r="334" spans="16:16" x14ac:dyDescent="0.25">
      <c r="P334" s="225"/>
    </row>
    <row r="335" spans="16:16" x14ac:dyDescent="0.25">
      <c r="P335" s="225"/>
    </row>
    <row r="336" spans="16:16" x14ac:dyDescent="0.25">
      <c r="P336" s="225"/>
    </row>
    <row r="337" spans="16:16" x14ac:dyDescent="0.25">
      <c r="P337" s="225"/>
    </row>
    <row r="338" spans="16:16" x14ac:dyDescent="0.25">
      <c r="P338" s="225"/>
    </row>
    <row r="339" spans="16:16" x14ac:dyDescent="0.25">
      <c r="P339" s="225"/>
    </row>
    <row r="340" spans="16:16" x14ac:dyDescent="0.25">
      <c r="P340" s="225"/>
    </row>
    <row r="341" spans="16:16" x14ac:dyDescent="0.25">
      <c r="P341" s="225"/>
    </row>
    <row r="342" spans="16:16" x14ac:dyDescent="0.25">
      <c r="P342" s="225"/>
    </row>
    <row r="343" spans="16:16" x14ac:dyDescent="0.25">
      <c r="P343" s="225"/>
    </row>
    <row r="344" spans="16:16" x14ac:dyDescent="0.25">
      <c r="P344" s="225"/>
    </row>
    <row r="345" spans="16:16" x14ac:dyDescent="0.25">
      <c r="P345" s="225"/>
    </row>
    <row r="346" spans="16:16" x14ac:dyDescent="0.25">
      <c r="P346" s="225"/>
    </row>
    <row r="347" spans="16:16" x14ac:dyDescent="0.25">
      <c r="P347" s="225"/>
    </row>
    <row r="348" spans="16:16" x14ac:dyDescent="0.25">
      <c r="P348" s="225"/>
    </row>
    <row r="349" spans="16:16" x14ac:dyDescent="0.25">
      <c r="P349" s="225"/>
    </row>
    <row r="350" spans="16:16" x14ac:dyDescent="0.25">
      <c r="P350" s="225"/>
    </row>
    <row r="351" spans="16:16" x14ac:dyDescent="0.25">
      <c r="P351" s="225"/>
    </row>
    <row r="352" spans="16:16" x14ac:dyDescent="0.25">
      <c r="P352" s="225"/>
    </row>
    <row r="353" spans="16:16" x14ac:dyDescent="0.25">
      <c r="P353" s="225"/>
    </row>
    <row r="354" spans="16:16" x14ac:dyDescent="0.25">
      <c r="P354" s="225"/>
    </row>
    <row r="355" spans="16:16" x14ac:dyDescent="0.25">
      <c r="P355" s="225"/>
    </row>
    <row r="356" spans="16:16" x14ac:dyDescent="0.25">
      <c r="P356" s="225"/>
    </row>
    <row r="357" spans="16:16" x14ac:dyDescent="0.25">
      <c r="P357" s="225"/>
    </row>
    <row r="358" spans="16:16" x14ac:dyDescent="0.25">
      <c r="P358" s="225"/>
    </row>
    <row r="359" spans="16:16" x14ac:dyDescent="0.25">
      <c r="P359" s="225"/>
    </row>
    <row r="360" spans="16:16" x14ac:dyDescent="0.25">
      <c r="P360" s="225"/>
    </row>
    <row r="361" spans="16:16" x14ac:dyDescent="0.25">
      <c r="P361" s="225"/>
    </row>
    <row r="362" spans="16:16" x14ac:dyDescent="0.25">
      <c r="P362" s="225"/>
    </row>
    <row r="363" spans="16:16" x14ac:dyDescent="0.25">
      <c r="P363" s="225"/>
    </row>
    <row r="364" spans="16:16" x14ac:dyDescent="0.25">
      <c r="P364" s="225"/>
    </row>
    <row r="365" spans="16:16" x14ac:dyDescent="0.25">
      <c r="P365" s="225"/>
    </row>
    <row r="366" spans="16:16" x14ac:dyDescent="0.25">
      <c r="P366" s="225"/>
    </row>
    <row r="367" spans="16:16" x14ac:dyDescent="0.25">
      <c r="P367" s="225"/>
    </row>
    <row r="368" spans="16:16" x14ac:dyDescent="0.25">
      <c r="P368" s="225"/>
    </row>
    <row r="369" spans="16:16" x14ac:dyDescent="0.25">
      <c r="P369" s="225"/>
    </row>
    <row r="370" spans="16:16" x14ac:dyDescent="0.25">
      <c r="P370" s="225"/>
    </row>
    <row r="371" spans="16:16" x14ac:dyDescent="0.25">
      <c r="P371" s="225"/>
    </row>
    <row r="372" spans="16:16" x14ac:dyDescent="0.25">
      <c r="P372" s="225"/>
    </row>
    <row r="373" spans="16:16" x14ac:dyDescent="0.25">
      <c r="P373" s="225"/>
    </row>
    <row r="374" spans="16:16" x14ac:dyDescent="0.25">
      <c r="P374" s="225"/>
    </row>
    <row r="375" spans="16:16" x14ac:dyDescent="0.25">
      <c r="P375" s="225"/>
    </row>
    <row r="376" spans="16:16" x14ac:dyDescent="0.25">
      <c r="P376" s="225"/>
    </row>
    <row r="377" spans="16:16" x14ac:dyDescent="0.25">
      <c r="P377" s="225"/>
    </row>
    <row r="378" spans="16:16" x14ac:dyDescent="0.25">
      <c r="P378" s="225"/>
    </row>
    <row r="379" spans="16:16" x14ac:dyDescent="0.25">
      <c r="P379" s="225"/>
    </row>
    <row r="380" spans="16:16" x14ac:dyDescent="0.25">
      <c r="P380" s="225"/>
    </row>
    <row r="381" spans="16:16" x14ac:dyDescent="0.25">
      <c r="P381" s="225"/>
    </row>
    <row r="382" spans="16:16" x14ac:dyDescent="0.25">
      <c r="P382" s="225"/>
    </row>
    <row r="383" spans="16:16" x14ac:dyDescent="0.25">
      <c r="P383" s="225"/>
    </row>
    <row r="384" spans="16:16" x14ac:dyDescent="0.25">
      <c r="P384" s="225"/>
    </row>
    <row r="385" spans="16:16" x14ac:dyDescent="0.25">
      <c r="P385" s="225"/>
    </row>
    <row r="386" spans="16:16" x14ac:dyDescent="0.25">
      <c r="P386" s="225"/>
    </row>
    <row r="387" spans="16:16" x14ac:dyDescent="0.25">
      <c r="P387" s="225"/>
    </row>
    <row r="388" spans="16:16" x14ac:dyDescent="0.25">
      <c r="P388" s="225"/>
    </row>
    <row r="389" spans="16:16" x14ac:dyDescent="0.25">
      <c r="P389" s="225"/>
    </row>
    <row r="390" spans="16:16" x14ac:dyDescent="0.25">
      <c r="P390" s="225"/>
    </row>
    <row r="391" spans="16:16" x14ac:dyDescent="0.25">
      <c r="P391" s="225"/>
    </row>
    <row r="392" spans="16:16" x14ac:dyDescent="0.25">
      <c r="P392" s="225"/>
    </row>
    <row r="393" spans="16:16" x14ac:dyDescent="0.25">
      <c r="P393" s="225"/>
    </row>
    <row r="394" spans="16:16" x14ac:dyDescent="0.25">
      <c r="P394" s="225"/>
    </row>
    <row r="395" spans="16:16" x14ac:dyDescent="0.25">
      <c r="P395" s="225"/>
    </row>
    <row r="396" spans="16:16" x14ac:dyDescent="0.25">
      <c r="P396" s="225"/>
    </row>
    <row r="397" spans="16:16" x14ac:dyDescent="0.25">
      <c r="P397" s="225"/>
    </row>
    <row r="398" spans="16:16" x14ac:dyDescent="0.25">
      <c r="P398" s="225"/>
    </row>
    <row r="399" spans="16:16" x14ac:dyDescent="0.25">
      <c r="P399" s="225"/>
    </row>
    <row r="400" spans="16:16" x14ac:dyDescent="0.25">
      <c r="P400" s="225"/>
    </row>
    <row r="401" spans="16:16" x14ac:dyDescent="0.25">
      <c r="P401" s="225"/>
    </row>
    <row r="402" spans="16:16" x14ac:dyDescent="0.25">
      <c r="P402" s="225"/>
    </row>
    <row r="403" spans="16:16" x14ac:dyDescent="0.25">
      <c r="P403" s="225"/>
    </row>
    <row r="404" spans="16:16" x14ac:dyDescent="0.25">
      <c r="P404" s="225"/>
    </row>
    <row r="405" spans="16:16" x14ac:dyDescent="0.25">
      <c r="P405" s="225"/>
    </row>
    <row r="406" spans="16:16" x14ac:dyDescent="0.25">
      <c r="P406" s="225"/>
    </row>
    <row r="407" spans="16:16" x14ac:dyDescent="0.25">
      <c r="P407" s="225"/>
    </row>
    <row r="408" spans="16:16" x14ac:dyDescent="0.25">
      <c r="P408" s="225"/>
    </row>
    <row r="409" spans="16:16" x14ac:dyDescent="0.25">
      <c r="P409" s="225"/>
    </row>
    <row r="410" spans="16:16" x14ac:dyDescent="0.25">
      <c r="P410" s="225"/>
    </row>
    <row r="411" spans="16:16" x14ac:dyDescent="0.25">
      <c r="P411" s="225"/>
    </row>
    <row r="412" spans="16:16" x14ac:dyDescent="0.25">
      <c r="P412" s="225"/>
    </row>
    <row r="413" spans="16:16" x14ac:dyDescent="0.25">
      <c r="P413" s="225"/>
    </row>
    <row r="414" spans="16:16" x14ac:dyDescent="0.25">
      <c r="P414" s="225"/>
    </row>
  </sheetData>
  <sheetProtection autoFilter="0"/>
  <autoFilter ref="A9:N58" xr:uid="{00000000-0001-0000-0000-000000000000}">
    <filterColumn colId="8" showButton="0"/>
    <filterColumn colId="9" showButton="0"/>
    <filterColumn colId="10" showButton="0"/>
    <filterColumn colId="11" showButton="0"/>
    <filterColumn colId="12" showButton="0"/>
  </autoFilter>
  <mergeCells count="17">
    <mergeCell ref="A4:N4"/>
    <mergeCell ref="A5:N5"/>
    <mergeCell ref="A6:N6"/>
    <mergeCell ref="A9:A11"/>
    <mergeCell ref="B9:B11"/>
    <mergeCell ref="C9:C11"/>
    <mergeCell ref="D9:D11"/>
    <mergeCell ref="E9:E11"/>
    <mergeCell ref="F9:F11"/>
    <mergeCell ref="G9:G11"/>
    <mergeCell ref="H9:H11"/>
    <mergeCell ref="I9:N9"/>
    <mergeCell ref="P9:P12"/>
    <mergeCell ref="I10:J10"/>
    <mergeCell ref="K10:K11"/>
    <mergeCell ref="L10:M10"/>
    <mergeCell ref="N10:N11"/>
  </mergeCells>
  <phoneticPr fontId="15" type="noConversion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9D9E2-4447-4288-81A5-DC2C3C4282FE}">
  <sheetPr>
    <outlinePr summaryBelow="0"/>
  </sheetPr>
  <dimension ref="A1:Z414"/>
  <sheetViews>
    <sheetView view="pageBreakPreview" zoomScale="70" zoomScaleNormal="85" zoomScaleSheetLayoutView="70" workbookViewId="0">
      <pane ySplit="11" topLeftCell="A12" activePane="bottomLeft" state="frozen"/>
      <selection pane="bottomLeft" activeCell="L20" sqref="L20"/>
    </sheetView>
  </sheetViews>
  <sheetFormatPr defaultColWidth="9.140625" defaultRowHeight="15" outlineLevelRow="1" x14ac:dyDescent="0.25"/>
  <cols>
    <col min="1" max="1" width="8" style="219" customWidth="1"/>
    <col min="2" max="2" width="21.28515625" style="220" customWidth="1"/>
    <col min="3" max="3" width="12.42578125" style="220" customWidth="1"/>
    <col min="4" max="4" width="67.28515625" style="221" customWidth="1"/>
    <col min="5" max="5" width="19.85546875" style="219" customWidth="1"/>
    <col min="6" max="7" width="9.5703125" style="220" customWidth="1"/>
    <col min="8" max="8" width="10" style="222" customWidth="1"/>
    <col min="9" max="9" width="12.85546875" style="222" customWidth="1"/>
    <col min="10" max="12" width="13.7109375" style="220" customWidth="1"/>
    <col min="13" max="13" width="19.42578125" style="220" bestFit="1" customWidth="1"/>
    <col min="14" max="14" width="19.5703125" style="220" customWidth="1"/>
    <col min="15" max="15" width="4.5703125" style="149" customWidth="1"/>
    <col min="16" max="16" width="76.7109375" style="150" customWidth="1"/>
    <col min="17" max="17" width="10" style="149" bestFit="1" customWidth="1"/>
    <col min="18" max="20" width="9.140625" style="149"/>
    <col min="21" max="21" width="3.140625" style="149" customWidth="1"/>
    <col min="22" max="22" width="5.85546875" style="149" customWidth="1"/>
    <col min="23" max="24" width="9.140625" style="149" customWidth="1"/>
    <col min="25" max="25" width="12.85546875" style="149" customWidth="1"/>
    <col min="26" max="26" width="32.5703125" style="149" customWidth="1"/>
    <col min="27" max="27" width="16.5703125" style="149" customWidth="1"/>
    <col min="28" max="16384" width="9.140625" style="149"/>
  </cols>
  <sheetData>
    <row r="1" spans="1:26" ht="15.75" x14ac:dyDescent="0.25">
      <c r="A1" s="145"/>
      <c r="B1" s="145"/>
      <c r="C1" s="145"/>
      <c r="D1" s="146"/>
      <c r="E1" s="146"/>
      <c r="F1" s="146"/>
      <c r="G1" s="146"/>
      <c r="H1" s="146"/>
      <c r="I1" s="147"/>
      <c r="J1" s="147"/>
      <c r="K1" s="147"/>
      <c r="L1" s="147"/>
      <c r="M1" s="147"/>
      <c r="N1" s="148"/>
    </row>
    <row r="2" spans="1:26" ht="15.75" x14ac:dyDescent="0.25">
      <c r="A2" s="145"/>
      <c r="B2" s="145"/>
      <c r="C2" s="145"/>
      <c r="D2" s="146"/>
      <c r="E2" s="146"/>
      <c r="F2" s="146"/>
      <c r="G2" s="146"/>
      <c r="H2" s="146"/>
      <c r="I2" s="147"/>
      <c r="J2" s="147"/>
      <c r="K2" s="147"/>
      <c r="L2" s="147"/>
      <c r="M2" s="147"/>
      <c r="N2" s="151"/>
    </row>
    <row r="3" spans="1:26" ht="15.75" x14ac:dyDescent="0.25">
      <c r="A3" s="145"/>
      <c r="B3" s="145"/>
      <c r="C3" s="145"/>
      <c r="D3" s="146"/>
      <c r="E3" s="146"/>
      <c r="F3" s="146"/>
      <c r="G3" s="146"/>
      <c r="H3" s="146"/>
      <c r="I3" s="147"/>
      <c r="J3" s="147"/>
      <c r="K3" s="147"/>
      <c r="L3" s="147"/>
      <c r="M3" s="147"/>
      <c r="N3" s="151"/>
    </row>
    <row r="4" spans="1:26" s="152" customFormat="1" ht="18.75" x14ac:dyDescent="0.25">
      <c r="A4" s="266" t="s">
        <v>84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P4" s="150"/>
    </row>
    <row r="5" spans="1:26" s="152" customFormat="1" ht="15.75" x14ac:dyDescent="0.25">
      <c r="A5" s="267" t="s">
        <v>97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P5" s="150"/>
    </row>
    <row r="6" spans="1:26" s="152" customFormat="1" ht="15.75" x14ac:dyDescent="0.25">
      <c r="A6" s="267" t="s">
        <v>150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P6" s="150"/>
    </row>
    <row r="7" spans="1:26" s="152" customFormat="1" ht="15.75" x14ac:dyDescent="0.25">
      <c r="A7" s="153"/>
      <c r="B7" s="153"/>
      <c r="C7" s="153"/>
      <c r="D7" s="153"/>
      <c r="E7" s="153"/>
      <c r="F7" s="153"/>
      <c r="G7" s="153"/>
      <c r="H7" s="153"/>
      <c r="I7" s="153"/>
      <c r="J7" s="153"/>
      <c r="K7" s="153"/>
      <c r="L7" s="153"/>
      <c r="M7" s="153"/>
      <c r="N7" s="153"/>
      <c r="P7" s="154"/>
    </row>
    <row r="8" spans="1:26" s="152" customFormat="1" ht="15.75" thickBot="1" x14ac:dyDescent="0.25">
      <c r="A8" s="155"/>
      <c r="B8" s="156"/>
      <c r="C8" s="156"/>
      <c r="D8" s="146"/>
      <c r="E8" s="156"/>
      <c r="F8" s="157"/>
      <c r="G8" s="157"/>
      <c r="H8" s="156"/>
      <c r="I8" s="156"/>
      <c r="J8" s="102"/>
      <c r="K8" s="102"/>
      <c r="L8" s="102"/>
      <c r="M8" s="146"/>
      <c r="N8" s="158"/>
      <c r="P8" s="154"/>
    </row>
    <row r="9" spans="1:26" s="152" customFormat="1" x14ac:dyDescent="0.25">
      <c r="A9" s="268" t="s">
        <v>18</v>
      </c>
      <c r="B9" s="271" t="s">
        <v>1</v>
      </c>
      <c r="C9" s="271" t="s">
        <v>69</v>
      </c>
      <c r="D9" s="274" t="s">
        <v>17</v>
      </c>
      <c r="E9" s="274" t="s">
        <v>2</v>
      </c>
      <c r="F9" s="274" t="s">
        <v>19</v>
      </c>
      <c r="G9" s="277" t="s">
        <v>20</v>
      </c>
      <c r="H9" s="280" t="s">
        <v>10</v>
      </c>
      <c r="I9" s="283" t="s">
        <v>68</v>
      </c>
      <c r="J9" s="283"/>
      <c r="K9" s="283"/>
      <c r="L9" s="283"/>
      <c r="M9" s="283"/>
      <c r="N9" s="284"/>
      <c r="P9" s="293" t="s">
        <v>96</v>
      </c>
    </row>
    <row r="10" spans="1:26" s="152" customFormat="1" x14ac:dyDescent="0.2">
      <c r="A10" s="269"/>
      <c r="B10" s="272"/>
      <c r="C10" s="272"/>
      <c r="D10" s="275"/>
      <c r="E10" s="275"/>
      <c r="F10" s="275"/>
      <c r="G10" s="278"/>
      <c r="H10" s="281"/>
      <c r="I10" s="286" t="s">
        <v>64</v>
      </c>
      <c r="J10" s="287"/>
      <c r="K10" s="288" t="s">
        <v>65</v>
      </c>
      <c r="L10" s="290" t="s">
        <v>66</v>
      </c>
      <c r="M10" s="287"/>
      <c r="N10" s="291" t="s">
        <v>67</v>
      </c>
      <c r="O10" s="146"/>
      <c r="P10" s="294"/>
    </row>
    <row r="11" spans="1:26" s="152" customFormat="1" ht="26.25" thickBot="1" x14ac:dyDescent="0.3">
      <c r="A11" s="270"/>
      <c r="B11" s="273"/>
      <c r="C11" s="273"/>
      <c r="D11" s="276"/>
      <c r="E11" s="276"/>
      <c r="F11" s="276"/>
      <c r="G11" s="279"/>
      <c r="H11" s="282"/>
      <c r="I11" s="159" t="s">
        <v>3</v>
      </c>
      <c r="J11" s="159" t="s">
        <v>63</v>
      </c>
      <c r="K11" s="289"/>
      <c r="L11" s="160" t="s">
        <v>3</v>
      </c>
      <c r="M11" s="161" t="s">
        <v>63</v>
      </c>
      <c r="N11" s="292"/>
      <c r="P11" s="294"/>
    </row>
    <row r="12" spans="1:26" s="167" customFormat="1" ht="12.75" x14ac:dyDescent="0.25">
      <c r="A12" s="162">
        <v>1</v>
      </c>
      <c r="B12" s="163">
        <v>2</v>
      </c>
      <c r="C12" s="163">
        <v>3</v>
      </c>
      <c r="D12" s="163">
        <v>4</v>
      </c>
      <c r="E12" s="163">
        <v>5</v>
      </c>
      <c r="F12" s="163">
        <v>6</v>
      </c>
      <c r="G12" s="164">
        <v>7</v>
      </c>
      <c r="H12" s="165">
        <v>8</v>
      </c>
      <c r="I12" s="163">
        <v>9</v>
      </c>
      <c r="J12" s="163">
        <v>10</v>
      </c>
      <c r="K12" s="163">
        <v>11</v>
      </c>
      <c r="L12" s="163">
        <v>12</v>
      </c>
      <c r="M12" s="163">
        <v>13</v>
      </c>
      <c r="N12" s="166">
        <v>14</v>
      </c>
      <c r="P12" s="295"/>
    </row>
    <row r="13" spans="1:26" s="167" customFormat="1" ht="12.75" x14ac:dyDescent="0.25">
      <c r="A13" s="168">
        <v>1</v>
      </c>
      <c r="B13" s="169"/>
      <c r="C13" s="169"/>
      <c r="D13" s="170" t="s">
        <v>98</v>
      </c>
      <c r="E13" s="125"/>
      <c r="F13" s="171"/>
      <c r="G13" s="172"/>
      <c r="H13" s="127"/>
      <c r="I13" s="138"/>
      <c r="J13" s="173"/>
      <c r="K13" s="173"/>
      <c r="L13" s="173"/>
      <c r="M13" s="126"/>
      <c r="N13" s="128"/>
      <c r="P13" s="252"/>
    </row>
    <row r="14" spans="1:26" s="167" customFormat="1" outlineLevel="1" x14ac:dyDescent="0.25">
      <c r="A14" s="175" t="s">
        <v>13</v>
      </c>
      <c r="B14" s="176" t="s">
        <v>118</v>
      </c>
      <c r="C14" s="176"/>
      <c r="D14" s="177" t="s">
        <v>99</v>
      </c>
      <c r="E14" s="178" t="s">
        <v>6</v>
      </c>
      <c r="F14" s="179" t="s">
        <v>59</v>
      </c>
      <c r="G14" s="180"/>
      <c r="H14" s="104">
        <v>1</v>
      </c>
      <c r="I14" s="226"/>
      <c r="J14" s="105"/>
      <c r="K14" s="181">
        <f>J14</f>
        <v>0</v>
      </c>
      <c r="L14" s="181"/>
      <c r="M14" s="112">
        <f>J14*H14</f>
        <v>0</v>
      </c>
      <c r="N14" s="129">
        <f>M14</f>
        <v>0</v>
      </c>
      <c r="P14" s="182" t="s">
        <v>165</v>
      </c>
      <c r="U14" s="255"/>
    </row>
    <row r="15" spans="1:26" s="167" customFormat="1" ht="45" outlineLevel="1" x14ac:dyDescent="0.25">
      <c r="A15" s="183" t="s">
        <v>85</v>
      </c>
      <c r="B15" s="184"/>
      <c r="C15" s="185" t="s">
        <v>127</v>
      </c>
      <c r="D15" s="186" t="s">
        <v>164</v>
      </c>
      <c r="E15" s="187" t="s">
        <v>93</v>
      </c>
      <c r="F15" s="188" t="s">
        <v>94</v>
      </c>
      <c r="G15" s="189">
        <v>1</v>
      </c>
      <c r="H15" s="103">
        <f>1*2</f>
        <v>2</v>
      </c>
      <c r="I15" s="227"/>
      <c r="J15" s="106"/>
      <c r="K15" s="190">
        <f>I15</f>
        <v>0</v>
      </c>
      <c r="L15" s="190">
        <f>I15*H15</f>
        <v>0</v>
      </c>
      <c r="M15" s="114"/>
      <c r="N15" s="130">
        <f>L15</f>
        <v>0</v>
      </c>
      <c r="P15" s="111"/>
      <c r="Z15" s="191"/>
    </row>
    <row r="16" spans="1:26" s="167" customFormat="1" outlineLevel="1" x14ac:dyDescent="0.25">
      <c r="A16" s="183" t="s">
        <v>86</v>
      </c>
      <c r="B16" s="192"/>
      <c r="C16" s="185"/>
      <c r="D16" s="186" t="s">
        <v>100</v>
      </c>
      <c r="E16" s="187" t="s">
        <v>93</v>
      </c>
      <c r="F16" s="193" t="s">
        <v>59</v>
      </c>
      <c r="G16" s="189">
        <v>1</v>
      </c>
      <c r="H16" s="103">
        <f>3*2</f>
        <v>6</v>
      </c>
      <c r="I16" s="134"/>
      <c r="J16" s="194"/>
      <c r="K16" s="190"/>
      <c r="L16" s="190"/>
      <c r="M16" s="114"/>
      <c r="N16" s="130"/>
      <c r="P16" s="131"/>
      <c r="Z16" s="191"/>
    </row>
    <row r="17" spans="1:26" s="167" customFormat="1" outlineLevel="1" x14ac:dyDescent="0.25">
      <c r="A17" s="183" t="s">
        <v>128</v>
      </c>
      <c r="B17" s="192"/>
      <c r="C17" s="185"/>
      <c r="D17" s="186" t="s">
        <v>101</v>
      </c>
      <c r="E17" s="187" t="s">
        <v>93</v>
      </c>
      <c r="F17" s="193" t="s">
        <v>59</v>
      </c>
      <c r="G17" s="189">
        <v>1</v>
      </c>
      <c r="H17" s="103">
        <f>1*2</f>
        <v>2</v>
      </c>
      <c r="I17" s="134"/>
      <c r="J17" s="194"/>
      <c r="K17" s="194"/>
      <c r="L17" s="194"/>
      <c r="M17" s="133"/>
      <c r="N17" s="135"/>
      <c r="P17" s="131"/>
      <c r="Z17" s="191"/>
    </row>
    <row r="18" spans="1:26" s="167" customFormat="1" outlineLevel="1" x14ac:dyDescent="0.25">
      <c r="A18" s="183" t="s">
        <v>129</v>
      </c>
      <c r="B18" s="192"/>
      <c r="C18" s="185"/>
      <c r="D18" s="186" t="s">
        <v>102</v>
      </c>
      <c r="E18" s="187" t="s">
        <v>93</v>
      </c>
      <c r="F18" s="193" t="s">
        <v>59</v>
      </c>
      <c r="G18" s="189">
        <v>1</v>
      </c>
      <c r="H18" s="103">
        <f>4*2</f>
        <v>8</v>
      </c>
      <c r="I18" s="134"/>
      <c r="J18" s="194"/>
      <c r="K18" s="194"/>
      <c r="L18" s="194"/>
      <c r="M18" s="133"/>
      <c r="N18" s="135"/>
      <c r="P18" s="131"/>
      <c r="Z18" s="191"/>
    </row>
    <row r="19" spans="1:26" s="167" customFormat="1" outlineLevel="1" x14ac:dyDescent="0.25">
      <c r="A19" s="183" t="s">
        <v>130</v>
      </c>
      <c r="B19" s="192"/>
      <c r="C19" s="185"/>
      <c r="D19" s="186" t="s">
        <v>103</v>
      </c>
      <c r="E19" s="187" t="s">
        <v>93</v>
      </c>
      <c r="F19" s="193" t="s">
        <v>59</v>
      </c>
      <c r="G19" s="189">
        <v>1</v>
      </c>
      <c r="H19" s="103">
        <f>2*2</f>
        <v>4</v>
      </c>
      <c r="I19" s="134"/>
      <c r="J19" s="194"/>
      <c r="K19" s="194"/>
      <c r="L19" s="194"/>
      <c r="M19" s="133"/>
      <c r="N19" s="135"/>
      <c r="P19" s="131"/>
      <c r="Z19" s="191"/>
    </row>
    <row r="20" spans="1:26" s="167" customFormat="1" ht="45" outlineLevel="1" x14ac:dyDescent="0.25">
      <c r="A20" s="183" t="s">
        <v>131</v>
      </c>
      <c r="B20" s="192"/>
      <c r="C20" s="185"/>
      <c r="D20" s="186" t="s">
        <v>104</v>
      </c>
      <c r="E20" s="187" t="s">
        <v>93</v>
      </c>
      <c r="F20" s="193" t="s">
        <v>59</v>
      </c>
      <c r="G20" s="189">
        <v>1</v>
      </c>
      <c r="H20" s="103">
        <f>1*2</f>
        <v>2</v>
      </c>
      <c r="I20" s="134"/>
      <c r="J20" s="194"/>
      <c r="K20" s="194"/>
      <c r="L20" s="194"/>
      <c r="M20" s="133"/>
      <c r="N20" s="135"/>
      <c r="P20" s="131"/>
      <c r="Z20" s="191"/>
    </row>
    <row r="21" spans="1:26" s="167" customFormat="1" outlineLevel="1" x14ac:dyDescent="0.25">
      <c r="A21" s="183" t="s">
        <v>132</v>
      </c>
      <c r="B21" s="192"/>
      <c r="C21" s="185"/>
      <c r="D21" s="186" t="s">
        <v>105</v>
      </c>
      <c r="E21" s="187" t="s">
        <v>93</v>
      </c>
      <c r="F21" s="193" t="s">
        <v>59</v>
      </c>
      <c r="G21" s="189">
        <v>1</v>
      </c>
      <c r="H21" s="103">
        <f>1*2</f>
        <v>2</v>
      </c>
      <c r="I21" s="134"/>
      <c r="J21" s="194"/>
      <c r="K21" s="194"/>
      <c r="L21" s="194"/>
      <c r="M21" s="133"/>
      <c r="N21" s="135"/>
      <c r="P21" s="131"/>
      <c r="Z21" s="191"/>
    </row>
    <row r="22" spans="1:26" s="167" customFormat="1" ht="30" outlineLevel="1" x14ac:dyDescent="0.25">
      <c r="A22" s="183" t="s">
        <v>133</v>
      </c>
      <c r="B22" s="192"/>
      <c r="C22" s="185"/>
      <c r="D22" s="186" t="s">
        <v>106</v>
      </c>
      <c r="E22" s="187" t="s">
        <v>93</v>
      </c>
      <c r="F22" s="193" t="s">
        <v>59</v>
      </c>
      <c r="G22" s="189">
        <v>1</v>
      </c>
      <c r="H22" s="103">
        <f>1*2</f>
        <v>2</v>
      </c>
      <c r="I22" s="134"/>
      <c r="J22" s="194"/>
      <c r="K22" s="194"/>
      <c r="L22" s="194"/>
      <c r="M22" s="133"/>
      <c r="N22" s="135"/>
      <c r="P22" s="131"/>
      <c r="Z22" s="191"/>
    </row>
    <row r="23" spans="1:26" s="167" customFormat="1" ht="30" outlineLevel="1" x14ac:dyDescent="0.25">
      <c r="A23" s="183" t="s">
        <v>134</v>
      </c>
      <c r="B23" s="192"/>
      <c r="C23" s="185"/>
      <c r="D23" s="186" t="s">
        <v>107</v>
      </c>
      <c r="E23" s="187" t="s">
        <v>93</v>
      </c>
      <c r="F23" s="193" t="s">
        <v>59</v>
      </c>
      <c r="G23" s="189">
        <v>1</v>
      </c>
      <c r="H23" s="103">
        <f>2*2</f>
        <v>4</v>
      </c>
      <c r="I23" s="134"/>
      <c r="J23" s="194"/>
      <c r="K23" s="194"/>
      <c r="L23" s="194"/>
      <c r="M23" s="133"/>
      <c r="N23" s="135"/>
      <c r="P23" s="131"/>
      <c r="Z23" s="191"/>
    </row>
    <row r="24" spans="1:26" s="167" customFormat="1" outlineLevel="1" x14ac:dyDescent="0.25">
      <c r="A24" s="183" t="s">
        <v>135</v>
      </c>
      <c r="B24" s="192"/>
      <c r="C24" s="185"/>
      <c r="D24" s="186" t="s">
        <v>108</v>
      </c>
      <c r="E24" s="187" t="s">
        <v>93</v>
      </c>
      <c r="F24" s="193" t="s">
        <v>59</v>
      </c>
      <c r="G24" s="189">
        <v>1</v>
      </c>
      <c r="H24" s="103">
        <f>1*2</f>
        <v>2</v>
      </c>
      <c r="I24" s="134"/>
      <c r="J24" s="194"/>
      <c r="K24" s="194"/>
      <c r="L24" s="194"/>
      <c r="M24" s="133"/>
      <c r="N24" s="135"/>
      <c r="P24" s="131"/>
      <c r="Z24" s="191"/>
    </row>
    <row r="25" spans="1:26" s="167" customFormat="1" ht="30" outlineLevel="1" x14ac:dyDescent="0.25">
      <c r="A25" s="183" t="s">
        <v>136</v>
      </c>
      <c r="B25" s="192"/>
      <c r="C25" s="185"/>
      <c r="D25" s="261" t="s">
        <v>109</v>
      </c>
      <c r="E25" s="187" t="s">
        <v>93</v>
      </c>
      <c r="F25" s="193" t="s">
        <v>59</v>
      </c>
      <c r="G25" s="189">
        <v>1</v>
      </c>
      <c r="H25" s="103">
        <f>1*2</f>
        <v>2</v>
      </c>
      <c r="I25" s="134"/>
      <c r="J25" s="194"/>
      <c r="K25" s="194"/>
      <c r="L25" s="194"/>
      <c r="M25" s="133"/>
      <c r="N25" s="135"/>
      <c r="P25" s="131"/>
      <c r="Z25" s="191"/>
    </row>
    <row r="26" spans="1:26" s="167" customFormat="1" outlineLevel="1" x14ac:dyDescent="0.25">
      <c r="A26" s="183" t="s">
        <v>137</v>
      </c>
      <c r="B26" s="192"/>
      <c r="C26" s="185"/>
      <c r="D26" s="186" t="s">
        <v>110</v>
      </c>
      <c r="E26" s="187" t="s">
        <v>93</v>
      </c>
      <c r="F26" s="193" t="s">
        <v>59</v>
      </c>
      <c r="G26" s="189">
        <v>1</v>
      </c>
      <c r="H26" s="103">
        <f>1*2</f>
        <v>2</v>
      </c>
      <c r="I26" s="134"/>
      <c r="J26" s="194"/>
      <c r="K26" s="194"/>
      <c r="L26" s="194"/>
      <c r="M26" s="133"/>
      <c r="N26" s="135"/>
      <c r="P26" s="131"/>
      <c r="Z26" s="191"/>
    </row>
    <row r="27" spans="1:26" s="167" customFormat="1" outlineLevel="1" x14ac:dyDescent="0.25">
      <c r="A27" s="183" t="s">
        <v>138</v>
      </c>
      <c r="B27" s="192"/>
      <c r="C27" s="185"/>
      <c r="D27" s="186" t="s">
        <v>111</v>
      </c>
      <c r="E27" s="187" t="s">
        <v>93</v>
      </c>
      <c r="F27" s="193" t="s">
        <v>59</v>
      </c>
      <c r="G27" s="189">
        <v>1</v>
      </c>
      <c r="H27" s="103">
        <f>6*2</f>
        <v>12</v>
      </c>
      <c r="I27" s="134"/>
      <c r="J27" s="194"/>
      <c r="K27" s="194"/>
      <c r="L27" s="194"/>
      <c r="M27" s="133"/>
      <c r="N27" s="135"/>
      <c r="P27" s="131"/>
      <c r="Z27" s="191"/>
    </row>
    <row r="28" spans="1:26" s="167" customFormat="1" outlineLevel="1" x14ac:dyDescent="0.25">
      <c r="A28" s="183" t="s">
        <v>139</v>
      </c>
      <c r="B28" s="192"/>
      <c r="C28" s="185"/>
      <c r="D28" s="186" t="s">
        <v>112</v>
      </c>
      <c r="E28" s="187" t="s">
        <v>93</v>
      </c>
      <c r="F28" s="193" t="s">
        <v>59</v>
      </c>
      <c r="G28" s="189">
        <v>1</v>
      </c>
      <c r="H28" s="103">
        <f>2*2</f>
        <v>4</v>
      </c>
      <c r="I28" s="134"/>
      <c r="J28" s="194"/>
      <c r="K28" s="194"/>
      <c r="L28" s="194"/>
      <c r="M28" s="133"/>
      <c r="N28" s="135"/>
      <c r="P28" s="131"/>
      <c r="Z28" s="191"/>
    </row>
    <row r="29" spans="1:26" s="167" customFormat="1" outlineLevel="1" x14ac:dyDescent="0.25">
      <c r="A29" s="183" t="s">
        <v>140</v>
      </c>
      <c r="B29" s="192"/>
      <c r="C29" s="185"/>
      <c r="D29" s="186" t="s">
        <v>113</v>
      </c>
      <c r="E29" s="187" t="s">
        <v>93</v>
      </c>
      <c r="F29" s="193" t="s">
        <v>59</v>
      </c>
      <c r="G29" s="189">
        <v>1</v>
      </c>
      <c r="H29" s="103">
        <f>1*2</f>
        <v>2</v>
      </c>
      <c r="I29" s="134"/>
      <c r="J29" s="194"/>
      <c r="K29" s="194"/>
      <c r="L29" s="194"/>
      <c r="M29" s="133"/>
      <c r="N29" s="135"/>
      <c r="P29" s="131"/>
      <c r="Z29" s="191"/>
    </row>
    <row r="30" spans="1:26" s="167" customFormat="1" outlineLevel="1" x14ac:dyDescent="0.25">
      <c r="A30" s="183" t="s">
        <v>141</v>
      </c>
      <c r="B30" s="192"/>
      <c r="C30" s="185"/>
      <c r="D30" s="186" t="s">
        <v>114</v>
      </c>
      <c r="E30" s="187" t="s">
        <v>93</v>
      </c>
      <c r="F30" s="193" t="s">
        <v>59</v>
      </c>
      <c r="G30" s="189">
        <v>1</v>
      </c>
      <c r="H30" s="103">
        <f>1*2</f>
        <v>2</v>
      </c>
      <c r="I30" s="134"/>
      <c r="J30" s="194"/>
      <c r="K30" s="194"/>
      <c r="L30" s="194"/>
      <c r="M30" s="133"/>
      <c r="N30" s="135"/>
      <c r="P30" s="131"/>
      <c r="Z30" s="191"/>
    </row>
    <row r="31" spans="1:26" s="167" customFormat="1" ht="30" outlineLevel="1" x14ac:dyDescent="0.25">
      <c r="A31" s="183" t="s">
        <v>142</v>
      </c>
      <c r="B31" s="192"/>
      <c r="C31" s="185"/>
      <c r="D31" s="186" t="s">
        <v>115</v>
      </c>
      <c r="E31" s="187" t="s">
        <v>93</v>
      </c>
      <c r="F31" s="193" t="s">
        <v>59</v>
      </c>
      <c r="G31" s="189">
        <v>1</v>
      </c>
      <c r="H31" s="103">
        <f>1*2</f>
        <v>2</v>
      </c>
      <c r="I31" s="134"/>
      <c r="J31" s="194"/>
      <c r="K31" s="194"/>
      <c r="L31" s="194"/>
      <c r="M31" s="133"/>
      <c r="N31" s="135"/>
      <c r="P31" s="131"/>
      <c r="Z31" s="191"/>
    </row>
    <row r="32" spans="1:26" s="167" customFormat="1" outlineLevel="1" x14ac:dyDescent="0.25">
      <c r="A32" s="183" t="s">
        <v>143</v>
      </c>
      <c r="B32" s="192"/>
      <c r="C32" s="185"/>
      <c r="D32" s="186" t="s">
        <v>116</v>
      </c>
      <c r="E32" s="187" t="s">
        <v>93</v>
      </c>
      <c r="F32" s="193" t="s">
        <v>59</v>
      </c>
      <c r="G32" s="189">
        <v>1</v>
      </c>
      <c r="H32" s="103">
        <f>5*2</f>
        <v>10</v>
      </c>
      <c r="I32" s="134"/>
      <c r="J32" s="194"/>
      <c r="K32" s="194"/>
      <c r="L32" s="194"/>
      <c r="M32" s="133"/>
      <c r="N32" s="135"/>
      <c r="P32" s="131"/>
      <c r="Z32" s="191"/>
    </row>
    <row r="33" spans="1:26" s="167" customFormat="1" outlineLevel="1" x14ac:dyDescent="0.25">
      <c r="A33" s="183" t="s">
        <v>144</v>
      </c>
      <c r="B33" s="192"/>
      <c r="C33" s="185"/>
      <c r="D33" s="186" t="s">
        <v>117</v>
      </c>
      <c r="E33" s="187" t="s">
        <v>93</v>
      </c>
      <c r="F33" s="193" t="s">
        <v>59</v>
      </c>
      <c r="G33" s="189">
        <v>1</v>
      </c>
      <c r="H33" s="103">
        <f>3*2</f>
        <v>6</v>
      </c>
      <c r="I33" s="134"/>
      <c r="J33" s="194"/>
      <c r="K33" s="194"/>
      <c r="L33" s="194"/>
      <c r="M33" s="133"/>
      <c r="N33" s="135"/>
      <c r="P33" s="131"/>
      <c r="Z33" s="191"/>
    </row>
    <row r="34" spans="1:26" s="167" customFormat="1" outlineLevel="1" x14ac:dyDescent="0.25">
      <c r="A34" s="175" t="s">
        <v>14</v>
      </c>
      <c r="B34" s="176" t="s">
        <v>120</v>
      </c>
      <c r="C34" s="176"/>
      <c r="D34" s="177" t="s">
        <v>119</v>
      </c>
      <c r="E34" s="178" t="s">
        <v>6</v>
      </c>
      <c r="F34" s="179" t="s">
        <v>59</v>
      </c>
      <c r="G34" s="180"/>
      <c r="H34" s="104">
        <f>H35</f>
        <v>33</v>
      </c>
      <c r="I34" s="226"/>
      <c r="J34" s="105"/>
      <c r="K34" s="181">
        <f>J34</f>
        <v>0</v>
      </c>
      <c r="L34" s="181"/>
      <c r="M34" s="112">
        <f>J34*H34</f>
        <v>0</v>
      </c>
      <c r="N34" s="129">
        <f>M34</f>
        <v>0</v>
      </c>
      <c r="P34" s="182" t="s">
        <v>165</v>
      </c>
      <c r="U34" s="255"/>
    </row>
    <row r="35" spans="1:26" s="167" customFormat="1" outlineLevel="1" x14ac:dyDescent="0.25">
      <c r="A35" s="195" t="s">
        <v>87</v>
      </c>
      <c r="B35" s="192"/>
      <c r="C35" s="185"/>
      <c r="D35" s="196" t="s">
        <v>121</v>
      </c>
      <c r="E35" s="187" t="s">
        <v>93</v>
      </c>
      <c r="F35" s="193" t="s">
        <v>59</v>
      </c>
      <c r="G35" s="189">
        <v>1</v>
      </c>
      <c r="H35" s="103">
        <v>33</v>
      </c>
      <c r="I35" s="227"/>
      <c r="J35" s="113"/>
      <c r="K35" s="190">
        <f>I35</f>
        <v>0</v>
      </c>
      <c r="L35" s="190">
        <f>I35*H35</f>
        <v>0</v>
      </c>
      <c r="M35" s="114"/>
      <c r="N35" s="130">
        <f>L35</f>
        <v>0</v>
      </c>
      <c r="P35" s="143"/>
      <c r="Z35" s="191"/>
    </row>
    <row r="36" spans="1:26" s="167" customFormat="1" outlineLevel="1" x14ac:dyDescent="0.25">
      <c r="A36" s="195" t="s">
        <v>145</v>
      </c>
      <c r="B36" s="192"/>
      <c r="C36" s="185"/>
      <c r="D36" s="197" t="s">
        <v>122</v>
      </c>
      <c r="E36" s="187" t="s">
        <v>93</v>
      </c>
      <c r="F36" s="198" t="s">
        <v>59</v>
      </c>
      <c r="G36" s="189">
        <v>1</v>
      </c>
      <c r="H36" s="103">
        <v>1</v>
      </c>
      <c r="I36" s="227"/>
      <c r="J36" s="132"/>
      <c r="K36" s="190">
        <f>I36</f>
        <v>0</v>
      </c>
      <c r="L36" s="190">
        <f>I36*H36</f>
        <v>0</v>
      </c>
      <c r="M36" s="114"/>
      <c r="N36" s="130">
        <f>L36</f>
        <v>0</v>
      </c>
      <c r="P36" s="143"/>
      <c r="Z36" s="191"/>
    </row>
    <row r="37" spans="1:26" s="167" customFormat="1" ht="76.5" outlineLevel="1" x14ac:dyDescent="0.25">
      <c r="A37" s="175" t="s">
        <v>15</v>
      </c>
      <c r="B37" s="176" t="s">
        <v>123</v>
      </c>
      <c r="C37" s="176"/>
      <c r="D37" s="201" t="s">
        <v>162</v>
      </c>
      <c r="E37" s="178" t="s">
        <v>6</v>
      </c>
      <c r="F37" s="179" t="s">
        <v>92</v>
      </c>
      <c r="G37" s="180"/>
      <c r="H37" s="104">
        <f>66+35+66+35</f>
        <v>202</v>
      </c>
      <c r="I37" s="226"/>
      <c r="J37" s="254"/>
      <c r="K37" s="181">
        <f>J37</f>
        <v>0</v>
      </c>
      <c r="L37" s="181"/>
      <c r="M37" s="112">
        <f>J37*H37</f>
        <v>0</v>
      </c>
      <c r="N37" s="129">
        <f>M37</f>
        <v>0</v>
      </c>
      <c r="P37" s="182" t="s">
        <v>154</v>
      </c>
      <c r="Z37" s="191"/>
    </row>
    <row r="38" spans="1:26" s="167" customFormat="1" ht="45" outlineLevel="1" x14ac:dyDescent="0.25">
      <c r="A38" s="203" t="s">
        <v>95</v>
      </c>
      <c r="B38" s="204"/>
      <c r="C38" s="204"/>
      <c r="D38" s="205" t="s">
        <v>124</v>
      </c>
      <c r="E38" s="206" t="s">
        <v>93</v>
      </c>
      <c r="F38" s="188" t="s">
        <v>92</v>
      </c>
      <c r="G38" s="207">
        <v>1.03</v>
      </c>
      <c r="H38" s="136">
        <f>ROUND((66+35+66+35)*G38,0)</f>
        <v>208</v>
      </c>
      <c r="I38" s="229"/>
      <c r="J38" s="230"/>
      <c r="K38" s="190">
        <f t="shared" ref="K38:K43" si="0">I38</f>
        <v>0</v>
      </c>
      <c r="L38" s="190">
        <f t="shared" ref="L38:L43" si="1">I38*H38</f>
        <v>0</v>
      </c>
      <c r="M38" s="114"/>
      <c r="N38" s="130">
        <f t="shared" ref="N38:N43" si="2">L38</f>
        <v>0</v>
      </c>
      <c r="P38" s="144"/>
      <c r="Z38" s="191"/>
    </row>
    <row r="39" spans="1:26" s="167" customFormat="1" ht="76.5" outlineLevel="1" x14ac:dyDescent="0.25">
      <c r="A39" s="175" t="s">
        <v>16</v>
      </c>
      <c r="B39" s="176" t="s">
        <v>123</v>
      </c>
      <c r="C39" s="176"/>
      <c r="D39" s="201" t="s">
        <v>155</v>
      </c>
      <c r="E39" s="178" t="s">
        <v>6</v>
      </c>
      <c r="F39" s="179" t="s">
        <v>92</v>
      </c>
      <c r="G39" s="180"/>
      <c r="H39" s="104">
        <v>408</v>
      </c>
      <c r="I39" s="226"/>
      <c r="J39" s="254"/>
      <c r="K39" s="181">
        <f>J39</f>
        <v>0</v>
      </c>
      <c r="L39" s="181"/>
      <c r="M39" s="112">
        <f>J39*H39</f>
        <v>0</v>
      </c>
      <c r="N39" s="129">
        <f>M39</f>
        <v>0</v>
      </c>
      <c r="P39" s="182" t="s">
        <v>154</v>
      </c>
      <c r="Z39" s="191"/>
    </row>
    <row r="40" spans="1:26" s="167" customFormat="1" ht="45" outlineLevel="1" x14ac:dyDescent="0.25">
      <c r="A40" s="203" t="s">
        <v>156</v>
      </c>
      <c r="B40" s="204"/>
      <c r="C40" s="204"/>
      <c r="D40" s="205" t="s">
        <v>124</v>
      </c>
      <c r="E40" s="206" t="s">
        <v>93</v>
      </c>
      <c r="F40" s="188" t="s">
        <v>92</v>
      </c>
      <c r="G40" s="207">
        <v>1.03</v>
      </c>
      <c r="H40" s="136">
        <f>ROUND((24+24+11+11)*G40,0)</f>
        <v>72</v>
      </c>
      <c r="I40" s="229"/>
      <c r="J40" s="230"/>
      <c r="K40" s="190">
        <f t="shared" ref="K40" si="3">I40</f>
        <v>0</v>
      </c>
      <c r="L40" s="190">
        <f t="shared" ref="L40" si="4">I40*H40</f>
        <v>0</v>
      </c>
      <c r="M40" s="114"/>
      <c r="N40" s="130">
        <f t="shared" ref="N40" si="5">L40</f>
        <v>0</v>
      </c>
      <c r="P40" s="144"/>
      <c r="Z40" s="191"/>
    </row>
    <row r="41" spans="1:26" s="167" customFormat="1" ht="30" outlineLevel="1" x14ac:dyDescent="0.25">
      <c r="A41" s="183" t="s">
        <v>157</v>
      </c>
      <c r="B41" s="208"/>
      <c r="C41" s="209"/>
      <c r="D41" s="205" t="s">
        <v>149</v>
      </c>
      <c r="E41" s="206" t="s">
        <v>93</v>
      </c>
      <c r="F41" s="188" t="s">
        <v>92</v>
      </c>
      <c r="G41" s="207">
        <v>1.03</v>
      </c>
      <c r="H41" s="136">
        <f>ROUND(332*G41,0)</f>
        <v>342</v>
      </c>
      <c r="I41" s="227"/>
      <c r="J41" s="113"/>
      <c r="K41" s="190">
        <f t="shared" si="0"/>
        <v>0</v>
      </c>
      <c r="L41" s="190">
        <f t="shared" si="1"/>
        <v>0</v>
      </c>
      <c r="M41" s="114"/>
      <c r="N41" s="130">
        <f t="shared" si="2"/>
        <v>0</v>
      </c>
      <c r="P41" s="143"/>
      <c r="Z41" s="191"/>
    </row>
    <row r="42" spans="1:26" s="167" customFormat="1" ht="45" outlineLevel="1" x14ac:dyDescent="0.25">
      <c r="A42" s="203" t="s">
        <v>158</v>
      </c>
      <c r="B42" s="208"/>
      <c r="C42" s="209"/>
      <c r="D42" s="205" t="s">
        <v>125</v>
      </c>
      <c r="E42" s="206" t="s">
        <v>93</v>
      </c>
      <c r="F42" s="188" t="s">
        <v>92</v>
      </c>
      <c r="G42" s="207">
        <v>1.03</v>
      </c>
      <c r="H42" s="136">
        <f>ROUND(6*G42,0)</f>
        <v>6</v>
      </c>
      <c r="I42" s="227"/>
      <c r="J42" s="132"/>
      <c r="K42" s="190">
        <f t="shared" si="0"/>
        <v>0</v>
      </c>
      <c r="L42" s="190">
        <f t="shared" si="1"/>
        <v>0</v>
      </c>
      <c r="M42" s="114"/>
      <c r="N42" s="130">
        <f t="shared" si="2"/>
        <v>0</v>
      </c>
      <c r="P42" s="131"/>
      <c r="Z42" s="191"/>
    </row>
    <row r="43" spans="1:26" s="167" customFormat="1" ht="30" outlineLevel="1" x14ac:dyDescent="0.25">
      <c r="A43" s="183" t="s">
        <v>159</v>
      </c>
      <c r="B43" s="208"/>
      <c r="C43" s="209"/>
      <c r="D43" s="205" t="s">
        <v>126</v>
      </c>
      <c r="E43" s="206" t="s">
        <v>93</v>
      </c>
      <c r="F43" s="193" t="s">
        <v>92</v>
      </c>
      <c r="G43" s="189">
        <v>1.1000000000000001</v>
      </c>
      <c r="H43" s="136">
        <f>ROUND(408*G43,0)</f>
        <v>449</v>
      </c>
      <c r="I43" s="227"/>
      <c r="J43" s="132"/>
      <c r="K43" s="190">
        <f t="shared" si="0"/>
        <v>0</v>
      </c>
      <c r="L43" s="190">
        <f t="shared" si="1"/>
        <v>0</v>
      </c>
      <c r="M43" s="114"/>
      <c r="N43" s="130">
        <f t="shared" si="2"/>
        <v>0</v>
      </c>
      <c r="P43" s="131"/>
      <c r="Z43" s="191"/>
    </row>
    <row r="44" spans="1:26" s="167" customFormat="1" ht="12.75" outlineLevel="1" x14ac:dyDescent="0.25">
      <c r="A44" s="199" t="s">
        <v>31</v>
      </c>
      <c r="B44" s="176"/>
      <c r="C44" s="200"/>
      <c r="D44" s="201" t="s">
        <v>161</v>
      </c>
      <c r="E44" s="178" t="s">
        <v>6</v>
      </c>
      <c r="F44" s="202" t="s">
        <v>94</v>
      </c>
      <c r="G44" s="180"/>
      <c r="H44" s="104">
        <v>1</v>
      </c>
      <c r="I44" s="226"/>
      <c r="J44" s="228"/>
      <c r="K44" s="181">
        <f>J44</f>
        <v>0</v>
      </c>
      <c r="L44" s="181"/>
      <c r="M44" s="112">
        <f>J44*H44</f>
        <v>0</v>
      </c>
      <c r="N44" s="129">
        <f>M44</f>
        <v>0</v>
      </c>
      <c r="P44" s="174"/>
      <c r="Z44" s="191"/>
    </row>
    <row r="45" spans="1:26" s="146" customFormat="1" ht="15.75" customHeight="1" x14ac:dyDescent="0.2">
      <c r="A45" s="210"/>
      <c r="B45" s="211"/>
      <c r="C45" s="115"/>
      <c r="D45" s="115" t="s">
        <v>27</v>
      </c>
      <c r="E45" s="107"/>
      <c r="F45" s="107"/>
      <c r="G45" s="107"/>
      <c r="H45" s="108"/>
      <c r="I45" s="109"/>
      <c r="J45" s="110"/>
      <c r="K45" s="110"/>
      <c r="L45" s="119">
        <f>SUM(L14:L44)</f>
        <v>0</v>
      </c>
      <c r="M45" s="119">
        <f t="shared" ref="M45" si="6">SUM(M14:M44)</f>
        <v>0</v>
      </c>
      <c r="N45" s="119">
        <f>SUM(N14:N44)</f>
        <v>0</v>
      </c>
      <c r="P45" s="252"/>
    </row>
    <row r="46" spans="1:26" ht="15.75" thickBot="1" x14ac:dyDescent="0.3">
      <c r="A46" s="212"/>
      <c r="B46" s="213"/>
      <c r="C46" s="116"/>
      <c r="D46" s="116" t="s">
        <v>70</v>
      </c>
      <c r="E46" s="116"/>
      <c r="F46" s="116"/>
      <c r="G46" s="137"/>
      <c r="H46" s="124"/>
      <c r="I46" s="139"/>
      <c r="J46" s="116"/>
      <c r="K46" s="116"/>
      <c r="L46" s="118"/>
      <c r="M46" s="118"/>
      <c r="N46" s="117">
        <f>N45/1.22*0.22</f>
        <v>0</v>
      </c>
      <c r="P46" s="252"/>
    </row>
    <row r="47" spans="1:26" s="217" customFormat="1" x14ac:dyDescent="0.25">
      <c r="A47" s="214" t="s">
        <v>71</v>
      </c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6"/>
      <c r="P47" s="252"/>
    </row>
    <row r="48" spans="1:26" s="217" customFormat="1" x14ac:dyDescent="0.25">
      <c r="A48" s="231" t="s">
        <v>12</v>
      </c>
      <c r="B48" s="232"/>
      <c r="C48" s="232"/>
      <c r="D48" s="233" t="s">
        <v>72</v>
      </c>
      <c r="E48" s="232"/>
      <c r="F48" s="232"/>
      <c r="G48" s="232"/>
      <c r="H48" s="232"/>
      <c r="I48" s="232"/>
      <c r="J48" s="232"/>
      <c r="K48" s="232"/>
      <c r="L48" s="232"/>
      <c r="M48" s="232"/>
      <c r="N48" s="234"/>
      <c r="P48" s="252"/>
    </row>
    <row r="49" spans="1:16" s="218" customFormat="1" x14ac:dyDescent="0.25">
      <c r="A49" s="231" t="s">
        <v>7</v>
      </c>
      <c r="B49" s="232"/>
      <c r="C49" s="232"/>
      <c r="D49" s="233" t="s">
        <v>73</v>
      </c>
      <c r="E49" s="232"/>
      <c r="F49" s="232"/>
      <c r="G49" s="232"/>
      <c r="H49" s="232"/>
      <c r="I49" s="232"/>
      <c r="J49" s="232"/>
      <c r="K49" s="232"/>
      <c r="L49" s="232"/>
      <c r="M49" s="232"/>
      <c r="N49" s="234"/>
      <c r="P49" s="252"/>
    </row>
    <row r="50" spans="1:16" s="218" customFormat="1" x14ac:dyDescent="0.25">
      <c r="A50" s="231" t="s">
        <v>60</v>
      </c>
      <c r="B50" s="232"/>
      <c r="C50" s="232"/>
      <c r="D50" s="233" t="s">
        <v>74</v>
      </c>
      <c r="E50" s="232"/>
      <c r="F50" s="232"/>
      <c r="G50" s="232"/>
      <c r="H50" s="232"/>
      <c r="I50" s="232"/>
      <c r="J50" s="232"/>
      <c r="K50" s="232"/>
      <c r="L50" s="232"/>
      <c r="M50" s="232"/>
      <c r="N50" s="234"/>
      <c r="P50" s="252"/>
    </row>
    <row r="51" spans="1:16" s="218" customFormat="1" ht="25.5" x14ac:dyDescent="0.25">
      <c r="A51" s="231" t="s">
        <v>61</v>
      </c>
      <c r="B51" s="232"/>
      <c r="C51" s="232"/>
      <c r="D51" s="233" t="s">
        <v>75</v>
      </c>
      <c r="E51" s="232"/>
      <c r="F51" s="232"/>
      <c r="G51" s="232"/>
      <c r="H51" s="232"/>
      <c r="I51" s="232"/>
      <c r="J51" s="232"/>
      <c r="K51" s="232"/>
      <c r="L51" s="232"/>
      <c r="M51" s="232"/>
      <c r="N51" s="234"/>
      <c r="P51" s="252"/>
    </row>
    <row r="52" spans="1:16" s="217" customFormat="1" x14ac:dyDescent="0.25">
      <c r="A52" s="235" t="s">
        <v>62</v>
      </c>
      <c r="B52" s="236"/>
      <c r="C52" s="236"/>
      <c r="D52" s="233" t="s">
        <v>76</v>
      </c>
      <c r="E52" s="237"/>
      <c r="F52" s="237"/>
      <c r="G52" s="237"/>
      <c r="H52" s="237"/>
      <c r="I52" s="238"/>
      <c r="J52" s="238"/>
      <c r="K52" s="238"/>
      <c r="L52" s="238"/>
      <c r="M52" s="238"/>
      <c r="N52" s="239"/>
      <c r="P52" s="252"/>
    </row>
    <row r="53" spans="1:16" s="217" customFormat="1" ht="15.75" x14ac:dyDescent="0.25">
      <c r="A53" s="231" t="s">
        <v>83</v>
      </c>
      <c r="B53" s="120"/>
      <c r="C53" s="120"/>
      <c r="D53" s="233" t="s">
        <v>77</v>
      </c>
      <c r="E53" s="121"/>
      <c r="F53" s="121"/>
      <c r="G53" s="120"/>
      <c r="H53" s="122"/>
      <c r="I53" s="121"/>
      <c r="J53" s="121"/>
      <c r="K53" s="120"/>
      <c r="L53" s="120"/>
      <c r="M53" s="121"/>
      <c r="N53" s="123"/>
      <c r="P53" s="252"/>
    </row>
    <row r="54" spans="1:16" x14ac:dyDescent="0.25">
      <c r="A54" s="240">
        <v>7</v>
      </c>
      <c r="B54" s="241"/>
      <c r="C54" s="241"/>
      <c r="D54" s="233" t="s">
        <v>78</v>
      </c>
      <c r="E54" s="242"/>
      <c r="F54" s="241"/>
      <c r="G54" s="241"/>
      <c r="H54" s="243"/>
      <c r="I54" s="243"/>
      <c r="J54" s="241"/>
      <c r="K54" s="241"/>
      <c r="L54" s="241"/>
      <c r="M54" s="241"/>
      <c r="N54" s="244"/>
      <c r="P54" s="252"/>
    </row>
    <row r="55" spans="1:16" x14ac:dyDescent="0.25">
      <c r="A55" s="240">
        <v>8</v>
      </c>
      <c r="B55" s="241"/>
      <c r="C55" s="241"/>
      <c r="D55" s="233" t="s">
        <v>79</v>
      </c>
      <c r="E55" s="242"/>
      <c r="F55" s="241"/>
      <c r="G55" s="241"/>
      <c r="H55" s="243"/>
      <c r="I55" s="243"/>
      <c r="J55" s="241"/>
      <c r="K55" s="241"/>
      <c r="L55" s="241"/>
      <c r="M55" s="241"/>
      <c r="N55" s="244"/>
      <c r="P55" s="252"/>
    </row>
    <row r="56" spans="1:16" x14ac:dyDescent="0.25">
      <c r="A56" s="240">
        <v>9</v>
      </c>
      <c r="B56" s="241"/>
      <c r="C56" s="241"/>
      <c r="D56" s="233" t="s">
        <v>80</v>
      </c>
      <c r="E56" s="242"/>
      <c r="F56" s="241"/>
      <c r="G56" s="241"/>
      <c r="H56" s="243"/>
      <c r="I56" s="243"/>
      <c r="J56" s="241"/>
      <c r="K56" s="241"/>
      <c r="L56" s="241"/>
      <c r="M56" s="241"/>
      <c r="N56" s="244"/>
      <c r="P56" s="253"/>
    </row>
    <row r="57" spans="1:16" x14ac:dyDescent="0.25">
      <c r="A57" s="240">
        <v>10</v>
      </c>
      <c r="B57" s="241"/>
      <c r="C57" s="241"/>
      <c r="D57" s="245" t="s">
        <v>81</v>
      </c>
      <c r="E57" s="242"/>
      <c r="F57" s="241"/>
      <c r="G57" s="241"/>
      <c r="H57" s="243"/>
      <c r="I57" s="243"/>
      <c r="J57" s="241"/>
      <c r="K57" s="241"/>
      <c r="L57" s="241"/>
      <c r="M57" s="241"/>
      <c r="N57" s="244"/>
      <c r="P57" s="252"/>
    </row>
    <row r="58" spans="1:16" ht="15.75" thickBot="1" x14ac:dyDescent="0.3">
      <c r="A58" s="246">
        <v>11</v>
      </c>
      <c r="B58" s="247"/>
      <c r="C58" s="247"/>
      <c r="D58" s="248" t="s">
        <v>82</v>
      </c>
      <c r="E58" s="249"/>
      <c r="F58" s="247"/>
      <c r="G58" s="247"/>
      <c r="H58" s="250"/>
      <c r="I58" s="250"/>
      <c r="J58" s="247"/>
      <c r="K58" s="247"/>
      <c r="L58" s="247"/>
      <c r="M58" s="247"/>
      <c r="N58" s="251"/>
      <c r="P58" s="252"/>
    </row>
    <row r="59" spans="1:16" x14ac:dyDescent="0.25">
      <c r="P59" s="223"/>
    </row>
    <row r="60" spans="1:16" x14ac:dyDescent="0.25">
      <c r="P60" s="223"/>
    </row>
    <row r="61" spans="1:16" x14ac:dyDescent="0.25">
      <c r="P61" s="223"/>
    </row>
    <row r="62" spans="1:16" x14ac:dyDescent="0.25">
      <c r="P62" s="223"/>
    </row>
    <row r="63" spans="1:16" x14ac:dyDescent="0.25">
      <c r="P63" s="224"/>
    </row>
    <row r="64" spans="1:16" x14ac:dyDescent="0.25">
      <c r="P64" s="223"/>
    </row>
    <row r="65" spans="16:16" x14ac:dyDescent="0.25">
      <c r="P65" s="223"/>
    </row>
    <row r="66" spans="16:16" x14ac:dyDescent="0.25">
      <c r="P66" s="223"/>
    </row>
    <row r="67" spans="16:16" x14ac:dyDescent="0.25">
      <c r="P67" s="223"/>
    </row>
    <row r="68" spans="16:16" x14ac:dyDescent="0.25">
      <c r="P68" s="223"/>
    </row>
    <row r="69" spans="16:16" x14ac:dyDescent="0.25">
      <c r="P69" s="223"/>
    </row>
    <row r="70" spans="16:16" x14ac:dyDescent="0.25">
      <c r="P70" s="223"/>
    </row>
    <row r="71" spans="16:16" x14ac:dyDescent="0.25">
      <c r="P71" s="223"/>
    </row>
    <row r="72" spans="16:16" x14ac:dyDescent="0.25">
      <c r="P72" s="223"/>
    </row>
    <row r="73" spans="16:16" x14ac:dyDescent="0.25">
      <c r="P73" s="223"/>
    </row>
    <row r="74" spans="16:16" x14ac:dyDescent="0.25">
      <c r="P74" s="223"/>
    </row>
    <row r="75" spans="16:16" x14ac:dyDescent="0.25">
      <c r="P75" s="223"/>
    </row>
    <row r="76" spans="16:16" x14ac:dyDescent="0.25">
      <c r="P76" s="223"/>
    </row>
    <row r="77" spans="16:16" x14ac:dyDescent="0.25">
      <c r="P77" s="223"/>
    </row>
    <row r="78" spans="16:16" x14ac:dyDescent="0.25">
      <c r="P78" s="223"/>
    </row>
    <row r="79" spans="16:16" x14ac:dyDescent="0.25">
      <c r="P79" s="223"/>
    </row>
    <row r="80" spans="16:16" x14ac:dyDescent="0.25">
      <c r="P80" s="224"/>
    </row>
    <row r="81" spans="16:16" x14ac:dyDescent="0.25">
      <c r="P81" s="223"/>
    </row>
    <row r="82" spans="16:16" x14ac:dyDescent="0.25">
      <c r="P82" s="223"/>
    </row>
    <row r="83" spans="16:16" x14ac:dyDescent="0.25">
      <c r="P83" s="223"/>
    </row>
    <row r="84" spans="16:16" x14ac:dyDescent="0.25">
      <c r="P84" s="223"/>
    </row>
    <row r="85" spans="16:16" x14ac:dyDescent="0.25">
      <c r="P85" s="223"/>
    </row>
    <row r="86" spans="16:16" x14ac:dyDescent="0.25">
      <c r="P86" s="224"/>
    </row>
    <row r="87" spans="16:16" x14ac:dyDescent="0.25">
      <c r="P87" s="223"/>
    </row>
    <row r="88" spans="16:16" x14ac:dyDescent="0.25">
      <c r="P88" s="223"/>
    </row>
    <row r="89" spans="16:16" x14ac:dyDescent="0.25">
      <c r="P89" s="223"/>
    </row>
    <row r="90" spans="16:16" x14ac:dyDescent="0.25">
      <c r="P90" s="224"/>
    </row>
    <row r="91" spans="16:16" x14ac:dyDescent="0.25">
      <c r="P91" s="223"/>
    </row>
    <row r="92" spans="16:16" x14ac:dyDescent="0.25">
      <c r="P92" s="223"/>
    </row>
    <row r="93" spans="16:16" x14ac:dyDescent="0.25">
      <c r="P93" s="223"/>
    </row>
    <row r="94" spans="16:16" x14ac:dyDescent="0.25">
      <c r="P94" s="223"/>
    </row>
    <row r="95" spans="16:16" x14ac:dyDescent="0.25">
      <c r="P95" s="223"/>
    </row>
    <row r="96" spans="16:16" x14ac:dyDescent="0.25">
      <c r="P96" s="224"/>
    </row>
    <row r="97" spans="16:16" x14ac:dyDescent="0.25">
      <c r="P97" s="223"/>
    </row>
    <row r="98" spans="16:16" x14ac:dyDescent="0.25">
      <c r="P98" s="223"/>
    </row>
    <row r="99" spans="16:16" x14ac:dyDescent="0.25">
      <c r="P99" s="223"/>
    </row>
    <row r="100" spans="16:16" x14ac:dyDescent="0.25">
      <c r="P100" s="223"/>
    </row>
    <row r="101" spans="16:16" x14ac:dyDescent="0.25">
      <c r="P101" s="223"/>
    </row>
    <row r="102" spans="16:16" x14ac:dyDescent="0.25">
      <c r="P102" s="223"/>
    </row>
    <row r="103" spans="16:16" x14ac:dyDescent="0.25">
      <c r="P103" s="223"/>
    </row>
    <row r="104" spans="16:16" x14ac:dyDescent="0.25">
      <c r="P104" s="223"/>
    </row>
    <row r="105" spans="16:16" x14ac:dyDescent="0.25">
      <c r="P105" s="223"/>
    </row>
    <row r="106" spans="16:16" x14ac:dyDescent="0.25">
      <c r="P106" s="223"/>
    </row>
    <row r="107" spans="16:16" x14ac:dyDescent="0.25">
      <c r="P107" s="223"/>
    </row>
    <row r="108" spans="16:16" x14ac:dyDescent="0.25">
      <c r="P108" s="223"/>
    </row>
    <row r="109" spans="16:16" x14ac:dyDescent="0.25">
      <c r="P109" s="223"/>
    </row>
    <row r="110" spans="16:16" x14ac:dyDescent="0.25">
      <c r="P110" s="223"/>
    </row>
    <row r="111" spans="16:16" x14ac:dyDescent="0.25">
      <c r="P111" s="223"/>
    </row>
    <row r="112" spans="16:16" x14ac:dyDescent="0.25">
      <c r="P112" s="223"/>
    </row>
    <row r="113" spans="16:16" x14ac:dyDescent="0.25">
      <c r="P113" s="223"/>
    </row>
    <row r="114" spans="16:16" x14ac:dyDescent="0.25">
      <c r="P114" s="223"/>
    </row>
    <row r="115" spans="16:16" x14ac:dyDescent="0.25">
      <c r="P115" s="223"/>
    </row>
    <row r="116" spans="16:16" x14ac:dyDescent="0.25">
      <c r="P116" s="223"/>
    </row>
    <row r="117" spans="16:16" x14ac:dyDescent="0.25">
      <c r="P117" s="223"/>
    </row>
    <row r="118" spans="16:16" x14ac:dyDescent="0.25">
      <c r="P118" s="223"/>
    </row>
    <row r="119" spans="16:16" x14ac:dyDescent="0.25">
      <c r="P119" s="223"/>
    </row>
    <row r="120" spans="16:16" x14ac:dyDescent="0.25">
      <c r="P120" s="223"/>
    </row>
    <row r="121" spans="16:16" x14ac:dyDescent="0.25">
      <c r="P121" s="223"/>
    </row>
    <row r="122" spans="16:16" x14ac:dyDescent="0.25">
      <c r="P122" s="223"/>
    </row>
    <row r="123" spans="16:16" x14ac:dyDescent="0.25">
      <c r="P123" s="223"/>
    </row>
    <row r="124" spans="16:16" x14ac:dyDescent="0.25">
      <c r="P124" s="223"/>
    </row>
    <row r="125" spans="16:16" x14ac:dyDescent="0.25">
      <c r="P125" s="223"/>
    </row>
    <row r="126" spans="16:16" x14ac:dyDescent="0.25">
      <c r="P126" s="223"/>
    </row>
    <row r="127" spans="16:16" x14ac:dyDescent="0.25">
      <c r="P127" s="223"/>
    </row>
    <row r="128" spans="16:16" x14ac:dyDescent="0.25">
      <c r="P128" s="223"/>
    </row>
    <row r="129" spans="16:16" x14ac:dyDescent="0.25">
      <c r="P129" s="223"/>
    </row>
    <row r="130" spans="16:16" x14ac:dyDescent="0.25">
      <c r="P130" s="223"/>
    </row>
    <row r="131" spans="16:16" x14ac:dyDescent="0.25">
      <c r="P131" s="223"/>
    </row>
    <row r="132" spans="16:16" x14ac:dyDescent="0.25">
      <c r="P132" s="223"/>
    </row>
    <row r="133" spans="16:16" x14ac:dyDescent="0.25">
      <c r="P133" s="223"/>
    </row>
    <row r="134" spans="16:16" x14ac:dyDescent="0.25">
      <c r="P134" s="223"/>
    </row>
    <row r="135" spans="16:16" x14ac:dyDescent="0.25">
      <c r="P135" s="223"/>
    </row>
    <row r="136" spans="16:16" x14ac:dyDescent="0.25">
      <c r="P136" s="223"/>
    </row>
    <row r="137" spans="16:16" x14ac:dyDescent="0.25">
      <c r="P137" s="223"/>
    </row>
    <row r="138" spans="16:16" x14ac:dyDescent="0.25">
      <c r="P138" s="223"/>
    </row>
    <row r="139" spans="16:16" x14ac:dyDescent="0.25">
      <c r="P139" s="223"/>
    </row>
    <row r="140" spans="16:16" x14ac:dyDescent="0.25">
      <c r="P140" s="223"/>
    </row>
    <row r="141" spans="16:16" x14ac:dyDescent="0.25">
      <c r="P141" s="223"/>
    </row>
    <row r="142" spans="16:16" x14ac:dyDescent="0.25">
      <c r="P142" s="223"/>
    </row>
    <row r="143" spans="16:16" x14ac:dyDescent="0.25">
      <c r="P143" s="223"/>
    </row>
    <row r="144" spans="16:16" x14ac:dyDescent="0.25">
      <c r="P144" s="223"/>
    </row>
    <row r="145" spans="16:16" x14ac:dyDescent="0.25">
      <c r="P145" s="223"/>
    </row>
    <row r="146" spans="16:16" x14ac:dyDescent="0.25">
      <c r="P146" s="223"/>
    </row>
    <row r="147" spans="16:16" x14ac:dyDescent="0.25">
      <c r="P147" s="223"/>
    </row>
    <row r="148" spans="16:16" x14ac:dyDescent="0.25">
      <c r="P148" s="223"/>
    </row>
    <row r="149" spans="16:16" x14ac:dyDescent="0.25">
      <c r="P149" s="223"/>
    </row>
    <row r="150" spans="16:16" x14ac:dyDescent="0.25">
      <c r="P150" s="223"/>
    </row>
    <row r="151" spans="16:16" x14ac:dyDescent="0.25">
      <c r="P151" s="223"/>
    </row>
    <row r="152" spans="16:16" x14ac:dyDescent="0.25">
      <c r="P152" s="223"/>
    </row>
    <row r="153" spans="16:16" x14ac:dyDescent="0.25">
      <c r="P153" s="223"/>
    </row>
    <row r="154" spans="16:16" x14ac:dyDescent="0.25">
      <c r="P154" s="223"/>
    </row>
    <row r="155" spans="16:16" x14ac:dyDescent="0.25">
      <c r="P155" s="223"/>
    </row>
    <row r="156" spans="16:16" x14ac:dyDescent="0.25">
      <c r="P156" s="223"/>
    </row>
    <row r="157" spans="16:16" x14ac:dyDescent="0.25">
      <c r="P157" s="223"/>
    </row>
    <row r="158" spans="16:16" x14ac:dyDescent="0.25">
      <c r="P158" s="223"/>
    </row>
    <row r="159" spans="16:16" x14ac:dyDescent="0.25">
      <c r="P159" s="223"/>
    </row>
    <row r="160" spans="16:16" x14ac:dyDescent="0.25">
      <c r="P160" s="223"/>
    </row>
    <row r="161" spans="16:16" x14ac:dyDescent="0.25">
      <c r="P161" s="223"/>
    </row>
    <row r="162" spans="16:16" x14ac:dyDescent="0.25">
      <c r="P162" s="223"/>
    </row>
    <row r="163" spans="16:16" x14ac:dyDescent="0.25">
      <c r="P163" s="223"/>
    </row>
    <row r="164" spans="16:16" x14ac:dyDescent="0.25">
      <c r="P164" s="223"/>
    </row>
    <row r="165" spans="16:16" x14ac:dyDescent="0.25">
      <c r="P165" s="223"/>
    </row>
    <row r="166" spans="16:16" x14ac:dyDescent="0.25">
      <c r="P166" s="223"/>
    </row>
    <row r="167" spans="16:16" x14ac:dyDescent="0.25">
      <c r="P167" s="223"/>
    </row>
    <row r="168" spans="16:16" x14ac:dyDescent="0.25">
      <c r="P168" s="223"/>
    </row>
    <row r="169" spans="16:16" x14ac:dyDescent="0.25">
      <c r="P169" s="223"/>
    </row>
    <row r="170" spans="16:16" x14ac:dyDescent="0.25">
      <c r="P170" s="223"/>
    </row>
    <row r="171" spans="16:16" x14ac:dyDescent="0.25">
      <c r="P171" s="223"/>
    </row>
    <row r="172" spans="16:16" x14ac:dyDescent="0.25">
      <c r="P172" s="223"/>
    </row>
    <row r="173" spans="16:16" x14ac:dyDescent="0.25">
      <c r="P173" s="223"/>
    </row>
    <row r="174" spans="16:16" x14ac:dyDescent="0.25">
      <c r="P174" s="223"/>
    </row>
    <row r="175" spans="16:16" x14ac:dyDescent="0.25">
      <c r="P175" s="223"/>
    </row>
    <row r="176" spans="16:16" x14ac:dyDescent="0.25">
      <c r="P176" s="223"/>
    </row>
    <row r="177" spans="16:16" x14ac:dyDescent="0.25">
      <c r="P177" s="223"/>
    </row>
    <row r="178" spans="16:16" x14ac:dyDescent="0.25">
      <c r="P178" s="223"/>
    </row>
    <row r="179" spans="16:16" x14ac:dyDescent="0.25">
      <c r="P179" s="223"/>
    </row>
    <row r="180" spans="16:16" x14ac:dyDescent="0.25">
      <c r="P180" s="223"/>
    </row>
    <row r="181" spans="16:16" x14ac:dyDescent="0.25">
      <c r="P181" s="223"/>
    </row>
    <row r="182" spans="16:16" x14ac:dyDescent="0.25">
      <c r="P182" s="223"/>
    </row>
    <row r="183" spans="16:16" x14ac:dyDescent="0.25">
      <c r="P183" s="223"/>
    </row>
    <row r="184" spans="16:16" x14ac:dyDescent="0.25">
      <c r="P184" s="223"/>
    </row>
    <row r="185" spans="16:16" x14ac:dyDescent="0.25">
      <c r="P185" s="223"/>
    </row>
    <row r="186" spans="16:16" x14ac:dyDescent="0.25">
      <c r="P186" s="223"/>
    </row>
    <row r="187" spans="16:16" x14ac:dyDescent="0.25">
      <c r="P187" s="223"/>
    </row>
    <row r="188" spans="16:16" x14ac:dyDescent="0.25">
      <c r="P188" s="223"/>
    </row>
    <row r="189" spans="16:16" x14ac:dyDescent="0.25">
      <c r="P189" s="223"/>
    </row>
    <row r="190" spans="16:16" x14ac:dyDescent="0.25">
      <c r="P190" s="223"/>
    </row>
    <row r="191" spans="16:16" x14ac:dyDescent="0.25">
      <c r="P191" s="223"/>
    </row>
    <row r="192" spans="16:16" x14ac:dyDescent="0.25">
      <c r="P192" s="223"/>
    </row>
    <row r="193" spans="16:16" x14ac:dyDescent="0.25">
      <c r="P193" s="223"/>
    </row>
    <row r="194" spans="16:16" x14ac:dyDescent="0.25">
      <c r="P194" s="223"/>
    </row>
    <row r="195" spans="16:16" x14ac:dyDescent="0.25">
      <c r="P195" s="223"/>
    </row>
    <row r="196" spans="16:16" x14ac:dyDescent="0.25">
      <c r="P196" s="223"/>
    </row>
    <row r="197" spans="16:16" x14ac:dyDescent="0.25">
      <c r="P197" s="223"/>
    </row>
    <row r="198" spans="16:16" x14ac:dyDescent="0.25">
      <c r="P198" s="223"/>
    </row>
    <row r="199" spans="16:16" x14ac:dyDescent="0.25">
      <c r="P199" s="223"/>
    </row>
    <row r="200" spans="16:16" x14ac:dyDescent="0.25">
      <c r="P200" s="223"/>
    </row>
    <row r="201" spans="16:16" x14ac:dyDescent="0.25">
      <c r="P201" s="223"/>
    </row>
    <row r="202" spans="16:16" x14ac:dyDescent="0.25">
      <c r="P202" s="223"/>
    </row>
    <row r="203" spans="16:16" x14ac:dyDescent="0.25">
      <c r="P203" s="223"/>
    </row>
    <row r="204" spans="16:16" x14ac:dyDescent="0.25">
      <c r="P204" s="223"/>
    </row>
    <row r="205" spans="16:16" x14ac:dyDescent="0.25">
      <c r="P205" s="223"/>
    </row>
    <row r="206" spans="16:16" x14ac:dyDescent="0.25">
      <c r="P206" s="223"/>
    </row>
    <row r="207" spans="16:16" x14ac:dyDescent="0.25">
      <c r="P207" s="223"/>
    </row>
    <row r="208" spans="16:16" x14ac:dyDescent="0.25">
      <c r="P208" s="223"/>
    </row>
    <row r="209" spans="16:16" x14ac:dyDescent="0.25">
      <c r="P209" s="223"/>
    </row>
    <row r="210" spans="16:16" x14ac:dyDescent="0.25">
      <c r="P210" s="223"/>
    </row>
    <row r="211" spans="16:16" x14ac:dyDescent="0.25">
      <c r="P211" s="223"/>
    </row>
    <row r="212" spans="16:16" x14ac:dyDescent="0.25">
      <c r="P212" s="223"/>
    </row>
    <row r="213" spans="16:16" x14ac:dyDescent="0.25">
      <c r="P213" s="223"/>
    </row>
    <row r="214" spans="16:16" x14ac:dyDescent="0.25">
      <c r="P214" s="223"/>
    </row>
    <row r="215" spans="16:16" x14ac:dyDescent="0.25">
      <c r="P215" s="223"/>
    </row>
    <row r="216" spans="16:16" x14ac:dyDescent="0.25">
      <c r="P216" s="223"/>
    </row>
    <row r="217" spans="16:16" x14ac:dyDescent="0.25">
      <c r="P217" s="223"/>
    </row>
    <row r="218" spans="16:16" x14ac:dyDescent="0.25">
      <c r="P218" s="223"/>
    </row>
    <row r="219" spans="16:16" x14ac:dyDescent="0.25">
      <c r="P219" s="223"/>
    </row>
    <row r="220" spans="16:16" x14ac:dyDescent="0.25">
      <c r="P220" s="223"/>
    </row>
    <row r="221" spans="16:16" x14ac:dyDescent="0.25">
      <c r="P221" s="223"/>
    </row>
    <row r="222" spans="16:16" x14ac:dyDescent="0.25">
      <c r="P222" s="223"/>
    </row>
    <row r="223" spans="16:16" x14ac:dyDescent="0.25">
      <c r="P223" s="223"/>
    </row>
    <row r="224" spans="16:16" x14ac:dyDescent="0.25">
      <c r="P224" s="223"/>
    </row>
    <row r="225" spans="16:16" x14ac:dyDescent="0.25">
      <c r="P225" s="223"/>
    </row>
    <row r="226" spans="16:16" x14ac:dyDescent="0.25">
      <c r="P226" s="223"/>
    </row>
    <row r="227" spans="16:16" x14ac:dyDescent="0.25">
      <c r="P227" s="223"/>
    </row>
    <row r="228" spans="16:16" x14ac:dyDescent="0.25">
      <c r="P228" s="223"/>
    </row>
    <row r="229" spans="16:16" x14ac:dyDescent="0.25">
      <c r="P229" s="223"/>
    </row>
    <row r="230" spans="16:16" x14ac:dyDescent="0.25">
      <c r="P230" s="223"/>
    </row>
    <row r="231" spans="16:16" x14ac:dyDescent="0.25">
      <c r="P231" s="223"/>
    </row>
    <row r="232" spans="16:16" x14ac:dyDescent="0.25">
      <c r="P232" s="223"/>
    </row>
    <row r="233" spans="16:16" x14ac:dyDescent="0.25">
      <c r="P233" s="223"/>
    </row>
    <row r="234" spans="16:16" x14ac:dyDescent="0.25">
      <c r="P234" s="223"/>
    </row>
    <row r="235" spans="16:16" x14ac:dyDescent="0.25">
      <c r="P235" s="223"/>
    </row>
    <row r="236" spans="16:16" x14ac:dyDescent="0.25">
      <c r="P236" s="223"/>
    </row>
    <row r="237" spans="16:16" x14ac:dyDescent="0.25">
      <c r="P237" s="223"/>
    </row>
    <row r="238" spans="16:16" x14ac:dyDescent="0.25">
      <c r="P238" s="223"/>
    </row>
    <row r="239" spans="16:16" x14ac:dyDescent="0.25">
      <c r="P239" s="223"/>
    </row>
    <row r="240" spans="16:16" x14ac:dyDescent="0.25">
      <c r="P240" s="223"/>
    </row>
    <row r="241" spans="16:16" x14ac:dyDescent="0.25">
      <c r="P241" s="223"/>
    </row>
    <row r="242" spans="16:16" x14ac:dyDescent="0.25">
      <c r="P242" s="223"/>
    </row>
    <row r="243" spans="16:16" x14ac:dyDescent="0.25">
      <c r="P243" s="223"/>
    </row>
    <row r="244" spans="16:16" x14ac:dyDescent="0.25">
      <c r="P244" s="223"/>
    </row>
    <row r="245" spans="16:16" x14ac:dyDescent="0.25">
      <c r="P245" s="223"/>
    </row>
    <row r="246" spans="16:16" x14ac:dyDescent="0.25">
      <c r="P246" s="223"/>
    </row>
    <row r="247" spans="16:16" x14ac:dyDescent="0.25">
      <c r="P247" s="223"/>
    </row>
    <row r="248" spans="16:16" x14ac:dyDescent="0.25">
      <c r="P248" s="223"/>
    </row>
    <row r="249" spans="16:16" x14ac:dyDescent="0.25">
      <c r="P249" s="223"/>
    </row>
    <row r="250" spans="16:16" x14ac:dyDescent="0.25">
      <c r="P250" s="223"/>
    </row>
    <row r="251" spans="16:16" x14ac:dyDescent="0.25">
      <c r="P251" s="223"/>
    </row>
    <row r="252" spans="16:16" x14ac:dyDescent="0.25">
      <c r="P252" s="223"/>
    </row>
    <row r="253" spans="16:16" x14ac:dyDescent="0.25">
      <c r="P253" s="223"/>
    </row>
    <row r="254" spans="16:16" x14ac:dyDescent="0.25">
      <c r="P254" s="223"/>
    </row>
    <row r="255" spans="16:16" x14ac:dyDescent="0.25">
      <c r="P255" s="223"/>
    </row>
    <row r="256" spans="16:16" x14ac:dyDescent="0.25">
      <c r="P256" s="223"/>
    </row>
    <row r="257" spans="16:16" x14ac:dyDescent="0.25">
      <c r="P257" s="223"/>
    </row>
    <row r="258" spans="16:16" x14ac:dyDescent="0.25">
      <c r="P258" s="223"/>
    </row>
    <row r="259" spans="16:16" x14ac:dyDescent="0.25">
      <c r="P259" s="223"/>
    </row>
    <row r="260" spans="16:16" x14ac:dyDescent="0.25">
      <c r="P260" s="223"/>
    </row>
    <row r="261" spans="16:16" x14ac:dyDescent="0.25">
      <c r="P261" s="223"/>
    </row>
    <row r="262" spans="16:16" x14ac:dyDescent="0.25">
      <c r="P262" s="223"/>
    </row>
    <row r="263" spans="16:16" x14ac:dyDescent="0.25">
      <c r="P263" s="223"/>
    </row>
    <row r="264" spans="16:16" x14ac:dyDescent="0.25">
      <c r="P264" s="223"/>
    </row>
    <row r="265" spans="16:16" x14ac:dyDescent="0.25">
      <c r="P265" s="223"/>
    </row>
    <row r="266" spans="16:16" x14ac:dyDescent="0.25">
      <c r="P266" s="223"/>
    </row>
    <row r="267" spans="16:16" x14ac:dyDescent="0.25">
      <c r="P267" s="223"/>
    </row>
    <row r="268" spans="16:16" x14ac:dyDescent="0.25">
      <c r="P268" s="223"/>
    </row>
    <row r="269" spans="16:16" x14ac:dyDescent="0.25">
      <c r="P269" s="223"/>
    </row>
    <row r="270" spans="16:16" x14ac:dyDescent="0.25">
      <c r="P270" s="223"/>
    </row>
    <row r="271" spans="16:16" x14ac:dyDescent="0.25">
      <c r="P271" s="223"/>
    </row>
    <row r="272" spans="16:16" x14ac:dyDescent="0.25">
      <c r="P272" s="223"/>
    </row>
    <row r="273" spans="16:16" x14ac:dyDescent="0.25">
      <c r="P273" s="223"/>
    </row>
    <row r="274" spans="16:16" x14ac:dyDescent="0.25">
      <c r="P274" s="223"/>
    </row>
    <row r="275" spans="16:16" x14ac:dyDescent="0.25">
      <c r="P275" s="223"/>
    </row>
    <row r="276" spans="16:16" x14ac:dyDescent="0.25">
      <c r="P276" s="223"/>
    </row>
    <row r="277" spans="16:16" x14ac:dyDescent="0.25">
      <c r="P277" s="223"/>
    </row>
    <row r="278" spans="16:16" x14ac:dyDescent="0.25">
      <c r="P278" s="223"/>
    </row>
    <row r="279" spans="16:16" x14ac:dyDescent="0.25">
      <c r="P279" s="223"/>
    </row>
    <row r="280" spans="16:16" x14ac:dyDescent="0.25">
      <c r="P280" s="223"/>
    </row>
    <row r="281" spans="16:16" x14ac:dyDescent="0.25">
      <c r="P281" s="223"/>
    </row>
    <row r="282" spans="16:16" x14ac:dyDescent="0.25">
      <c r="P282" s="225"/>
    </row>
    <row r="283" spans="16:16" x14ac:dyDescent="0.25">
      <c r="P283" s="225"/>
    </row>
    <row r="284" spans="16:16" x14ac:dyDescent="0.25">
      <c r="P284" s="225"/>
    </row>
    <row r="285" spans="16:16" x14ac:dyDescent="0.25">
      <c r="P285" s="225"/>
    </row>
    <row r="286" spans="16:16" x14ac:dyDescent="0.25">
      <c r="P286" s="225"/>
    </row>
    <row r="287" spans="16:16" x14ac:dyDescent="0.25">
      <c r="P287" s="225"/>
    </row>
    <row r="288" spans="16:16" x14ac:dyDescent="0.25">
      <c r="P288" s="225"/>
    </row>
    <row r="289" spans="16:16" x14ac:dyDescent="0.25">
      <c r="P289" s="225"/>
    </row>
    <row r="290" spans="16:16" x14ac:dyDescent="0.25">
      <c r="P290" s="225"/>
    </row>
    <row r="291" spans="16:16" x14ac:dyDescent="0.25">
      <c r="P291" s="225"/>
    </row>
    <row r="292" spans="16:16" x14ac:dyDescent="0.25">
      <c r="P292" s="225"/>
    </row>
    <row r="293" spans="16:16" x14ac:dyDescent="0.25">
      <c r="P293" s="225"/>
    </row>
    <row r="294" spans="16:16" x14ac:dyDescent="0.25">
      <c r="P294" s="225"/>
    </row>
    <row r="295" spans="16:16" x14ac:dyDescent="0.25">
      <c r="P295" s="225"/>
    </row>
    <row r="296" spans="16:16" x14ac:dyDescent="0.25">
      <c r="P296" s="225"/>
    </row>
    <row r="297" spans="16:16" x14ac:dyDescent="0.25">
      <c r="P297" s="225"/>
    </row>
    <row r="298" spans="16:16" x14ac:dyDescent="0.25">
      <c r="P298" s="225"/>
    </row>
    <row r="299" spans="16:16" x14ac:dyDescent="0.25">
      <c r="P299" s="225"/>
    </row>
    <row r="300" spans="16:16" x14ac:dyDescent="0.25">
      <c r="P300" s="225"/>
    </row>
    <row r="301" spans="16:16" x14ac:dyDescent="0.25">
      <c r="P301" s="225"/>
    </row>
    <row r="302" spans="16:16" x14ac:dyDescent="0.25">
      <c r="P302" s="225"/>
    </row>
    <row r="303" spans="16:16" x14ac:dyDescent="0.25">
      <c r="P303" s="225"/>
    </row>
    <row r="304" spans="16:16" x14ac:dyDescent="0.25">
      <c r="P304" s="225"/>
    </row>
    <row r="305" spans="16:16" x14ac:dyDescent="0.25">
      <c r="P305" s="225"/>
    </row>
    <row r="306" spans="16:16" x14ac:dyDescent="0.25">
      <c r="P306" s="225"/>
    </row>
    <row r="307" spans="16:16" x14ac:dyDescent="0.25">
      <c r="P307" s="225"/>
    </row>
    <row r="308" spans="16:16" x14ac:dyDescent="0.25">
      <c r="P308" s="225"/>
    </row>
    <row r="309" spans="16:16" x14ac:dyDescent="0.25">
      <c r="P309" s="225"/>
    </row>
    <row r="310" spans="16:16" x14ac:dyDescent="0.25">
      <c r="P310" s="225"/>
    </row>
    <row r="311" spans="16:16" x14ac:dyDescent="0.25">
      <c r="P311" s="225"/>
    </row>
    <row r="312" spans="16:16" x14ac:dyDescent="0.25">
      <c r="P312" s="225"/>
    </row>
    <row r="313" spans="16:16" x14ac:dyDescent="0.25">
      <c r="P313" s="225"/>
    </row>
    <row r="314" spans="16:16" x14ac:dyDescent="0.25">
      <c r="P314" s="225"/>
    </row>
    <row r="315" spans="16:16" x14ac:dyDescent="0.25">
      <c r="P315" s="225"/>
    </row>
    <row r="316" spans="16:16" x14ac:dyDescent="0.25">
      <c r="P316" s="225"/>
    </row>
    <row r="317" spans="16:16" x14ac:dyDescent="0.25">
      <c r="P317" s="225"/>
    </row>
    <row r="318" spans="16:16" x14ac:dyDescent="0.25">
      <c r="P318" s="225"/>
    </row>
    <row r="319" spans="16:16" x14ac:dyDescent="0.25">
      <c r="P319" s="225"/>
    </row>
    <row r="320" spans="16:16" x14ac:dyDescent="0.25">
      <c r="P320" s="225"/>
    </row>
    <row r="321" spans="16:16" x14ac:dyDescent="0.25">
      <c r="P321" s="225"/>
    </row>
    <row r="322" spans="16:16" x14ac:dyDescent="0.25">
      <c r="P322" s="225"/>
    </row>
    <row r="323" spans="16:16" x14ac:dyDescent="0.25">
      <c r="P323" s="225"/>
    </row>
    <row r="324" spans="16:16" x14ac:dyDescent="0.25">
      <c r="P324" s="225"/>
    </row>
    <row r="325" spans="16:16" x14ac:dyDescent="0.25">
      <c r="P325" s="225"/>
    </row>
    <row r="326" spans="16:16" x14ac:dyDescent="0.25">
      <c r="P326" s="225"/>
    </row>
    <row r="327" spans="16:16" x14ac:dyDescent="0.25">
      <c r="P327" s="225"/>
    </row>
    <row r="328" spans="16:16" x14ac:dyDescent="0.25">
      <c r="P328" s="225"/>
    </row>
    <row r="329" spans="16:16" x14ac:dyDescent="0.25">
      <c r="P329" s="225"/>
    </row>
    <row r="330" spans="16:16" x14ac:dyDescent="0.25">
      <c r="P330" s="225"/>
    </row>
    <row r="331" spans="16:16" x14ac:dyDescent="0.25">
      <c r="P331" s="225"/>
    </row>
    <row r="332" spans="16:16" x14ac:dyDescent="0.25">
      <c r="P332" s="225"/>
    </row>
    <row r="333" spans="16:16" x14ac:dyDescent="0.25">
      <c r="P333" s="225"/>
    </row>
    <row r="334" spans="16:16" x14ac:dyDescent="0.25">
      <c r="P334" s="225"/>
    </row>
    <row r="335" spans="16:16" x14ac:dyDescent="0.25">
      <c r="P335" s="225"/>
    </row>
    <row r="336" spans="16:16" x14ac:dyDescent="0.25">
      <c r="P336" s="225"/>
    </row>
    <row r="337" spans="16:16" x14ac:dyDescent="0.25">
      <c r="P337" s="225"/>
    </row>
    <row r="338" spans="16:16" x14ac:dyDescent="0.25">
      <c r="P338" s="225"/>
    </row>
    <row r="339" spans="16:16" x14ac:dyDescent="0.25">
      <c r="P339" s="225"/>
    </row>
    <row r="340" spans="16:16" x14ac:dyDescent="0.25">
      <c r="P340" s="225"/>
    </row>
    <row r="341" spans="16:16" x14ac:dyDescent="0.25">
      <c r="P341" s="225"/>
    </row>
    <row r="342" spans="16:16" x14ac:dyDescent="0.25">
      <c r="P342" s="225"/>
    </row>
    <row r="343" spans="16:16" x14ac:dyDescent="0.25">
      <c r="P343" s="225"/>
    </row>
    <row r="344" spans="16:16" x14ac:dyDescent="0.25">
      <c r="P344" s="225"/>
    </row>
    <row r="345" spans="16:16" x14ac:dyDescent="0.25">
      <c r="P345" s="225"/>
    </row>
    <row r="346" spans="16:16" x14ac:dyDescent="0.25">
      <c r="P346" s="225"/>
    </row>
    <row r="347" spans="16:16" x14ac:dyDescent="0.25">
      <c r="P347" s="225"/>
    </row>
    <row r="348" spans="16:16" x14ac:dyDescent="0.25">
      <c r="P348" s="225"/>
    </row>
    <row r="349" spans="16:16" x14ac:dyDescent="0.25">
      <c r="P349" s="225"/>
    </row>
    <row r="350" spans="16:16" x14ac:dyDescent="0.25">
      <c r="P350" s="225"/>
    </row>
    <row r="351" spans="16:16" x14ac:dyDescent="0.25">
      <c r="P351" s="225"/>
    </row>
    <row r="352" spans="16:16" x14ac:dyDescent="0.25">
      <c r="P352" s="225"/>
    </row>
    <row r="353" spans="16:16" x14ac:dyDescent="0.25">
      <c r="P353" s="225"/>
    </row>
    <row r="354" spans="16:16" x14ac:dyDescent="0.25">
      <c r="P354" s="225"/>
    </row>
    <row r="355" spans="16:16" x14ac:dyDescent="0.25">
      <c r="P355" s="225"/>
    </row>
    <row r="356" spans="16:16" x14ac:dyDescent="0.25">
      <c r="P356" s="225"/>
    </row>
    <row r="357" spans="16:16" x14ac:dyDescent="0.25">
      <c r="P357" s="225"/>
    </row>
    <row r="358" spans="16:16" x14ac:dyDescent="0.25">
      <c r="P358" s="225"/>
    </row>
    <row r="359" spans="16:16" x14ac:dyDescent="0.25">
      <c r="P359" s="225"/>
    </row>
    <row r="360" spans="16:16" x14ac:dyDescent="0.25">
      <c r="P360" s="225"/>
    </row>
    <row r="361" spans="16:16" x14ac:dyDescent="0.25">
      <c r="P361" s="225"/>
    </row>
    <row r="362" spans="16:16" x14ac:dyDescent="0.25">
      <c r="P362" s="225"/>
    </row>
    <row r="363" spans="16:16" x14ac:dyDescent="0.25">
      <c r="P363" s="225"/>
    </row>
    <row r="364" spans="16:16" x14ac:dyDescent="0.25">
      <c r="P364" s="225"/>
    </row>
    <row r="365" spans="16:16" x14ac:dyDescent="0.25">
      <c r="P365" s="225"/>
    </row>
    <row r="366" spans="16:16" x14ac:dyDescent="0.25">
      <c r="P366" s="225"/>
    </row>
    <row r="367" spans="16:16" x14ac:dyDescent="0.25">
      <c r="P367" s="225"/>
    </row>
    <row r="368" spans="16:16" x14ac:dyDescent="0.25">
      <c r="P368" s="225"/>
    </row>
    <row r="369" spans="16:16" x14ac:dyDescent="0.25">
      <c r="P369" s="225"/>
    </row>
    <row r="370" spans="16:16" x14ac:dyDescent="0.25">
      <c r="P370" s="225"/>
    </row>
    <row r="371" spans="16:16" x14ac:dyDescent="0.25">
      <c r="P371" s="225"/>
    </row>
    <row r="372" spans="16:16" x14ac:dyDescent="0.25">
      <c r="P372" s="225"/>
    </row>
    <row r="373" spans="16:16" x14ac:dyDescent="0.25">
      <c r="P373" s="225"/>
    </row>
    <row r="374" spans="16:16" x14ac:dyDescent="0.25">
      <c r="P374" s="225"/>
    </row>
    <row r="375" spans="16:16" x14ac:dyDescent="0.25">
      <c r="P375" s="225"/>
    </row>
    <row r="376" spans="16:16" x14ac:dyDescent="0.25">
      <c r="P376" s="225"/>
    </row>
    <row r="377" spans="16:16" x14ac:dyDescent="0.25">
      <c r="P377" s="225"/>
    </row>
    <row r="378" spans="16:16" x14ac:dyDescent="0.25">
      <c r="P378" s="225"/>
    </row>
    <row r="379" spans="16:16" x14ac:dyDescent="0.25">
      <c r="P379" s="225"/>
    </row>
    <row r="380" spans="16:16" x14ac:dyDescent="0.25">
      <c r="P380" s="225"/>
    </row>
    <row r="381" spans="16:16" x14ac:dyDescent="0.25">
      <c r="P381" s="225"/>
    </row>
    <row r="382" spans="16:16" x14ac:dyDescent="0.25">
      <c r="P382" s="225"/>
    </row>
    <row r="383" spans="16:16" x14ac:dyDescent="0.25">
      <c r="P383" s="225"/>
    </row>
    <row r="384" spans="16:16" x14ac:dyDescent="0.25">
      <c r="P384" s="225"/>
    </row>
    <row r="385" spans="16:16" x14ac:dyDescent="0.25">
      <c r="P385" s="225"/>
    </row>
    <row r="386" spans="16:16" x14ac:dyDescent="0.25">
      <c r="P386" s="225"/>
    </row>
    <row r="387" spans="16:16" x14ac:dyDescent="0.25">
      <c r="P387" s="225"/>
    </row>
    <row r="388" spans="16:16" x14ac:dyDescent="0.25">
      <c r="P388" s="225"/>
    </row>
    <row r="389" spans="16:16" x14ac:dyDescent="0.25">
      <c r="P389" s="225"/>
    </row>
    <row r="390" spans="16:16" x14ac:dyDescent="0.25">
      <c r="P390" s="225"/>
    </row>
    <row r="391" spans="16:16" x14ac:dyDescent="0.25">
      <c r="P391" s="225"/>
    </row>
    <row r="392" spans="16:16" x14ac:dyDescent="0.25">
      <c r="P392" s="225"/>
    </row>
    <row r="393" spans="16:16" x14ac:dyDescent="0.25">
      <c r="P393" s="225"/>
    </row>
    <row r="394" spans="16:16" x14ac:dyDescent="0.25">
      <c r="P394" s="225"/>
    </row>
    <row r="395" spans="16:16" x14ac:dyDescent="0.25">
      <c r="P395" s="225"/>
    </row>
    <row r="396" spans="16:16" x14ac:dyDescent="0.25">
      <c r="P396" s="225"/>
    </row>
    <row r="397" spans="16:16" x14ac:dyDescent="0.25">
      <c r="P397" s="225"/>
    </row>
    <row r="398" spans="16:16" x14ac:dyDescent="0.25">
      <c r="P398" s="225"/>
    </row>
    <row r="399" spans="16:16" x14ac:dyDescent="0.25">
      <c r="P399" s="225"/>
    </row>
    <row r="400" spans="16:16" x14ac:dyDescent="0.25">
      <c r="P400" s="225"/>
    </row>
    <row r="401" spans="16:16" x14ac:dyDescent="0.25">
      <c r="P401" s="225"/>
    </row>
    <row r="402" spans="16:16" x14ac:dyDescent="0.25">
      <c r="P402" s="225"/>
    </row>
    <row r="403" spans="16:16" x14ac:dyDescent="0.25">
      <c r="P403" s="225"/>
    </row>
    <row r="404" spans="16:16" x14ac:dyDescent="0.25">
      <c r="P404" s="225"/>
    </row>
    <row r="405" spans="16:16" x14ac:dyDescent="0.25">
      <c r="P405" s="225"/>
    </row>
    <row r="406" spans="16:16" x14ac:dyDescent="0.25">
      <c r="P406" s="225"/>
    </row>
    <row r="407" spans="16:16" x14ac:dyDescent="0.25">
      <c r="P407" s="225"/>
    </row>
    <row r="408" spans="16:16" x14ac:dyDescent="0.25">
      <c r="P408" s="225"/>
    </row>
    <row r="409" spans="16:16" x14ac:dyDescent="0.25">
      <c r="P409" s="225"/>
    </row>
    <row r="410" spans="16:16" x14ac:dyDescent="0.25">
      <c r="P410" s="225"/>
    </row>
    <row r="411" spans="16:16" x14ac:dyDescent="0.25">
      <c r="P411" s="225"/>
    </row>
    <row r="412" spans="16:16" x14ac:dyDescent="0.25">
      <c r="P412" s="225"/>
    </row>
    <row r="413" spans="16:16" x14ac:dyDescent="0.25">
      <c r="P413" s="225"/>
    </row>
    <row r="414" spans="16:16" x14ac:dyDescent="0.25">
      <c r="P414" s="225"/>
    </row>
  </sheetData>
  <sheetProtection autoFilter="0"/>
  <autoFilter ref="A9:N58" xr:uid="{00000000-0001-0000-0000-000000000000}">
    <filterColumn colId="8" showButton="0"/>
    <filterColumn colId="9" showButton="0"/>
    <filterColumn colId="10" showButton="0"/>
    <filterColumn colId="11" showButton="0"/>
    <filterColumn colId="12" showButton="0"/>
  </autoFilter>
  <mergeCells count="17">
    <mergeCell ref="P9:P12"/>
    <mergeCell ref="I10:J10"/>
    <mergeCell ref="K10:K11"/>
    <mergeCell ref="L10:M10"/>
    <mergeCell ref="N10:N11"/>
    <mergeCell ref="A4:N4"/>
    <mergeCell ref="A5:N5"/>
    <mergeCell ref="A6:N6"/>
    <mergeCell ref="A9:A11"/>
    <mergeCell ref="B9:B11"/>
    <mergeCell ref="C9:C11"/>
    <mergeCell ref="D9:D11"/>
    <mergeCell ref="E9:E11"/>
    <mergeCell ref="F9:F11"/>
    <mergeCell ref="G9:G11"/>
    <mergeCell ref="H9:H11"/>
    <mergeCell ref="I9:N9"/>
  </mergeCell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C0612-CFDE-48E9-89EF-4840CA457EF0}">
  <sheetPr>
    <outlinePr summaryBelow="0"/>
  </sheetPr>
  <dimension ref="A1:Z394"/>
  <sheetViews>
    <sheetView view="pageBreakPreview" zoomScale="70" zoomScaleNormal="85" zoomScaleSheetLayoutView="70" workbookViewId="0">
      <pane ySplit="11" topLeftCell="A12" activePane="bottomLeft" state="frozen"/>
      <selection pane="bottomLeft" activeCell="K17" sqref="K17"/>
    </sheetView>
  </sheetViews>
  <sheetFormatPr defaultColWidth="9.140625" defaultRowHeight="15" outlineLevelRow="1" x14ac:dyDescent="0.25"/>
  <cols>
    <col min="1" max="1" width="8" style="219" customWidth="1"/>
    <col min="2" max="2" width="21.28515625" style="220" customWidth="1"/>
    <col min="3" max="3" width="12.42578125" style="220" customWidth="1"/>
    <col min="4" max="4" width="67.28515625" style="221" customWidth="1"/>
    <col min="5" max="5" width="19.85546875" style="219" customWidth="1"/>
    <col min="6" max="7" width="9.5703125" style="220" customWidth="1"/>
    <col min="8" max="8" width="10" style="222" customWidth="1"/>
    <col min="9" max="9" width="12.85546875" style="222" customWidth="1"/>
    <col min="10" max="12" width="13.7109375" style="220" customWidth="1"/>
    <col min="13" max="13" width="19.42578125" style="220" bestFit="1" customWidth="1"/>
    <col min="14" max="14" width="19.5703125" style="220" customWidth="1"/>
    <col min="15" max="15" width="4.5703125" style="149" customWidth="1"/>
    <col min="16" max="16" width="76.7109375" style="150" customWidth="1"/>
    <col min="17" max="17" width="10" style="149" bestFit="1" customWidth="1"/>
    <col min="18" max="20" width="9.140625" style="149"/>
    <col min="21" max="21" width="3.140625" style="149" customWidth="1"/>
    <col min="22" max="22" width="5.85546875" style="149" customWidth="1"/>
    <col min="23" max="24" width="9.140625" style="149" customWidth="1"/>
    <col min="25" max="25" width="12.85546875" style="149" customWidth="1"/>
    <col min="26" max="26" width="32.5703125" style="149" customWidth="1"/>
    <col min="27" max="27" width="16.5703125" style="149" customWidth="1"/>
    <col min="28" max="16384" width="9.140625" style="149"/>
  </cols>
  <sheetData>
    <row r="1" spans="1:26" ht="15.75" x14ac:dyDescent="0.25">
      <c r="A1" s="145"/>
      <c r="B1" s="145"/>
      <c r="C1" s="145"/>
      <c r="D1" s="146"/>
      <c r="E1" s="146"/>
      <c r="F1" s="146"/>
      <c r="G1" s="146"/>
      <c r="H1" s="146"/>
      <c r="I1" s="147"/>
      <c r="J1" s="147"/>
      <c r="K1" s="147"/>
      <c r="L1" s="147"/>
      <c r="M1" s="147"/>
      <c r="N1" s="148"/>
    </row>
    <row r="2" spans="1:26" ht="15.75" x14ac:dyDescent="0.25">
      <c r="A2" s="145"/>
      <c r="B2" s="145"/>
      <c r="C2" s="145"/>
      <c r="D2" s="146"/>
      <c r="E2" s="146"/>
      <c r="F2" s="146"/>
      <c r="G2" s="146"/>
      <c r="H2" s="146"/>
      <c r="I2" s="147"/>
      <c r="J2" s="147"/>
      <c r="K2" s="147"/>
      <c r="L2" s="147"/>
      <c r="M2" s="147"/>
      <c r="N2" s="151"/>
    </row>
    <row r="3" spans="1:26" ht="15.75" x14ac:dyDescent="0.25">
      <c r="A3" s="145"/>
      <c r="B3" s="145"/>
      <c r="C3" s="145"/>
      <c r="D3" s="146"/>
      <c r="E3" s="146"/>
      <c r="F3" s="146"/>
      <c r="G3" s="146"/>
      <c r="H3" s="146"/>
      <c r="I3" s="147"/>
      <c r="J3" s="147"/>
      <c r="K3" s="147"/>
      <c r="L3" s="147"/>
      <c r="M3" s="147"/>
      <c r="N3" s="151"/>
    </row>
    <row r="4" spans="1:26" s="152" customFormat="1" ht="18.75" x14ac:dyDescent="0.25">
      <c r="A4" s="266" t="s">
        <v>84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P4" s="150"/>
    </row>
    <row r="5" spans="1:26" s="152" customFormat="1" ht="15.75" x14ac:dyDescent="0.25">
      <c r="A5" s="267" t="s">
        <v>97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P5" s="150"/>
    </row>
    <row r="6" spans="1:26" s="152" customFormat="1" ht="15.75" x14ac:dyDescent="0.25">
      <c r="A6" s="267" t="s">
        <v>151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P6" s="150"/>
    </row>
    <row r="7" spans="1:26" s="152" customFormat="1" ht="15.75" x14ac:dyDescent="0.25">
      <c r="A7" s="153"/>
      <c r="B7" s="153"/>
      <c r="C7" s="153"/>
      <c r="D7" s="153"/>
      <c r="E7" s="153"/>
      <c r="F7" s="153"/>
      <c r="G7" s="153"/>
      <c r="H7" s="153"/>
      <c r="I7" s="153"/>
      <c r="J7" s="153"/>
      <c r="K7" s="153"/>
      <c r="L7" s="153"/>
      <c r="M7" s="153"/>
      <c r="N7" s="153"/>
      <c r="P7" s="154"/>
    </row>
    <row r="8" spans="1:26" s="152" customFormat="1" ht="15.75" thickBot="1" x14ac:dyDescent="0.25">
      <c r="A8" s="155"/>
      <c r="B8" s="156"/>
      <c r="C8" s="156"/>
      <c r="D8" s="146"/>
      <c r="E8" s="156"/>
      <c r="F8" s="157"/>
      <c r="G8" s="157"/>
      <c r="H8" s="156"/>
      <c r="I8" s="156"/>
      <c r="J8" s="102"/>
      <c r="K8" s="102"/>
      <c r="L8" s="102"/>
      <c r="M8" s="146"/>
      <c r="N8" s="158"/>
      <c r="P8" s="154"/>
    </row>
    <row r="9" spans="1:26" s="152" customFormat="1" x14ac:dyDescent="0.25">
      <c r="A9" s="268" t="s">
        <v>18</v>
      </c>
      <c r="B9" s="271" t="s">
        <v>1</v>
      </c>
      <c r="C9" s="271" t="s">
        <v>69</v>
      </c>
      <c r="D9" s="274" t="s">
        <v>17</v>
      </c>
      <c r="E9" s="274" t="s">
        <v>2</v>
      </c>
      <c r="F9" s="274" t="s">
        <v>19</v>
      </c>
      <c r="G9" s="277" t="s">
        <v>20</v>
      </c>
      <c r="H9" s="280" t="s">
        <v>10</v>
      </c>
      <c r="I9" s="283" t="s">
        <v>68</v>
      </c>
      <c r="J9" s="283"/>
      <c r="K9" s="283"/>
      <c r="L9" s="283"/>
      <c r="M9" s="283"/>
      <c r="N9" s="284"/>
      <c r="P9" s="293" t="s">
        <v>96</v>
      </c>
    </row>
    <row r="10" spans="1:26" s="152" customFormat="1" x14ac:dyDescent="0.2">
      <c r="A10" s="269"/>
      <c r="B10" s="272"/>
      <c r="C10" s="272"/>
      <c r="D10" s="275"/>
      <c r="E10" s="275"/>
      <c r="F10" s="275"/>
      <c r="G10" s="278"/>
      <c r="H10" s="281"/>
      <c r="I10" s="286" t="s">
        <v>64</v>
      </c>
      <c r="J10" s="287"/>
      <c r="K10" s="288" t="s">
        <v>65</v>
      </c>
      <c r="L10" s="290" t="s">
        <v>66</v>
      </c>
      <c r="M10" s="287"/>
      <c r="N10" s="291" t="s">
        <v>67</v>
      </c>
      <c r="O10" s="146"/>
      <c r="P10" s="294"/>
    </row>
    <row r="11" spans="1:26" s="152" customFormat="1" ht="26.25" thickBot="1" x14ac:dyDescent="0.3">
      <c r="A11" s="270"/>
      <c r="B11" s="273"/>
      <c r="C11" s="273"/>
      <c r="D11" s="276"/>
      <c r="E11" s="276"/>
      <c r="F11" s="276"/>
      <c r="G11" s="279"/>
      <c r="H11" s="282"/>
      <c r="I11" s="159" t="s">
        <v>3</v>
      </c>
      <c r="J11" s="159" t="s">
        <v>63</v>
      </c>
      <c r="K11" s="289"/>
      <c r="L11" s="160" t="s">
        <v>3</v>
      </c>
      <c r="M11" s="161" t="s">
        <v>63</v>
      </c>
      <c r="N11" s="292"/>
      <c r="P11" s="294"/>
    </row>
    <row r="12" spans="1:26" s="167" customFormat="1" ht="12.75" x14ac:dyDescent="0.25">
      <c r="A12" s="162">
        <v>1</v>
      </c>
      <c r="B12" s="163">
        <v>2</v>
      </c>
      <c r="C12" s="163">
        <v>3</v>
      </c>
      <c r="D12" s="163">
        <v>4</v>
      </c>
      <c r="E12" s="163">
        <v>5</v>
      </c>
      <c r="F12" s="163">
        <v>6</v>
      </c>
      <c r="G12" s="164">
        <v>7</v>
      </c>
      <c r="H12" s="165">
        <v>8</v>
      </c>
      <c r="I12" s="163">
        <v>9</v>
      </c>
      <c r="J12" s="163">
        <v>10</v>
      </c>
      <c r="K12" s="163">
        <v>11</v>
      </c>
      <c r="L12" s="163">
        <v>12</v>
      </c>
      <c r="M12" s="163">
        <v>13</v>
      </c>
      <c r="N12" s="166">
        <v>14</v>
      </c>
      <c r="P12" s="295"/>
    </row>
    <row r="13" spans="1:26" s="167" customFormat="1" ht="17.25" customHeight="1" x14ac:dyDescent="0.25">
      <c r="A13" s="168">
        <v>1</v>
      </c>
      <c r="B13" s="169"/>
      <c r="C13" s="169"/>
      <c r="D13" s="170" t="s">
        <v>98</v>
      </c>
      <c r="E13" s="125"/>
      <c r="F13" s="171"/>
      <c r="G13" s="172"/>
      <c r="H13" s="142"/>
      <c r="I13" s="140"/>
      <c r="J13" s="256"/>
      <c r="K13" s="173"/>
      <c r="L13" s="173"/>
      <c r="M13" s="126"/>
      <c r="N13" s="128"/>
      <c r="P13" s="252"/>
    </row>
    <row r="14" spans="1:26" s="167" customFormat="1" outlineLevel="1" x14ac:dyDescent="0.25">
      <c r="A14" s="175" t="s">
        <v>13</v>
      </c>
      <c r="B14" s="176" t="s">
        <v>120</v>
      </c>
      <c r="C14" s="176"/>
      <c r="D14" s="177" t="s">
        <v>119</v>
      </c>
      <c r="E14" s="178" t="s">
        <v>6</v>
      </c>
      <c r="F14" s="179" t="s">
        <v>59</v>
      </c>
      <c r="G14" s="180"/>
      <c r="H14" s="104">
        <f>H15</f>
        <v>35</v>
      </c>
      <c r="I14" s="257"/>
      <c r="J14" s="141"/>
      <c r="K14" s="181">
        <f>J14</f>
        <v>0</v>
      </c>
      <c r="L14" s="181"/>
      <c r="M14" s="112">
        <f>J14*H14</f>
        <v>0</v>
      </c>
      <c r="N14" s="129">
        <f>M14</f>
        <v>0</v>
      </c>
      <c r="P14" s="182" t="s">
        <v>165</v>
      </c>
      <c r="U14" s="255"/>
    </row>
    <row r="15" spans="1:26" s="167" customFormat="1" outlineLevel="1" x14ac:dyDescent="0.25">
      <c r="A15" s="195" t="s">
        <v>85</v>
      </c>
      <c r="B15" s="192"/>
      <c r="C15" s="185"/>
      <c r="D15" s="196" t="s">
        <v>121</v>
      </c>
      <c r="E15" s="187" t="s">
        <v>93</v>
      </c>
      <c r="F15" s="193" t="s">
        <v>59</v>
      </c>
      <c r="G15" s="189">
        <v>1</v>
      </c>
      <c r="H15" s="103">
        <v>35</v>
      </c>
      <c r="I15" s="227"/>
      <c r="J15" s="113"/>
      <c r="K15" s="190">
        <f>I15</f>
        <v>0</v>
      </c>
      <c r="L15" s="190">
        <f>I15*H15</f>
        <v>0</v>
      </c>
      <c r="M15" s="114"/>
      <c r="N15" s="130">
        <f>L15</f>
        <v>0</v>
      </c>
      <c r="P15" s="131"/>
      <c r="Z15" s="191"/>
    </row>
    <row r="16" spans="1:26" s="167" customFormat="1" outlineLevel="1" x14ac:dyDescent="0.25">
      <c r="A16" s="195" t="s">
        <v>86</v>
      </c>
      <c r="B16" s="192"/>
      <c r="C16" s="185"/>
      <c r="D16" s="197" t="s">
        <v>122</v>
      </c>
      <c r="E16" s="187" t="s">
        <v>93</v>
      </c>
      <c r="F16" s="198" t="s">
        <v>59</v>
      </c>
      <c r="G16" s="189">
        <v>1</v>
      </c>
      <c r="H16" s="103">
        <v>1</v>
      </c>
      <c r="I16" s="227"/>
      <c r="J16" s="132"/>
      <c r="K16" s="190">
        <f>I16</f>
        <v>0</v>
      </c>
      <c r="L16" s="190">
        <f>I16*H16</f>
        <v>0</v>
      </c>
      <c r="M16" s="114"/>
      <c r="N16" s="130">
        <f>L16</f>
        <v>0</v>
      </c>
      <c r="P16" s="143"/>
      <c r="Z16" s="191"/>
    </row>
    <row r="17" spans="1:26" s="167" customFormat="1" ht="76.5" outlineLevel="1" x14ac:dyDescent="0.25">
      <c r="A17" s="175" t="s">
        <v>14</v>
      </c>
      <c r="B17" s="176" t="s">
        <v>123</v>
      </c>
      <c r="C17" s="176"/>
      <c r="D17" s="201" t="s">
        <v>162</v>
      </c>
      <c r="E17" s="178" t="s">
        <v>6</v>
      </c>
      <c r="F17" s="179" t="s">
        <v>92</v>
      </c>
      <c r="G17" s="180"/>
      <c r="H17" s="104">
        <f>57+30+57+30</f>
        <v>174</v>
      </c>
      <c r="I17" s="257"/>
      <c r="J17" s="258"/>
      <c r="K17" s="181">
        <f>J17</f>
        <v>0</v>
      </c>
      <c r="L17" s="181"/>
      <c r="M17" s="112">
        <f>J17*H17</f>
        <v>0</v>
      </c>
      <c r="N17" s="129">
        <f>M17</f>
        <v>0</v>
      </c>
      <c r="P17" s="182" t="s">
        <v>154</v>
      </c>
      <c r="Z17" s="191"/>
    </row>
    <row r="18" spans="1:26" s="167" customFormat="1" ht="45" outlineLevel="1" x14ac:dyDescent="0.25">
      <c r="A18" s="203" t="s">
        <v>87</v>
      </c>
      <c r="B18" s="204"/>
      <c r="C18" s="204"/>
      <c r="D18" s="205" t="s">
        <v>124</v>
      </c>
      <c r="E18" s="206" t="s">
        <v>93</v>
      </c>
      <c r="F18" s="188" t="s">
        <v>92</v>
      </c>
      <c r="G18" s="207">
        <v>1.03</v>
      </c>
      <c r="H18" s="136">
        <f>ROUND((57+30+57+30)*G18,0)</f>
        <v>179</v>
      </c>
      <c r="I18" s="259"/>
      <c r="J18" s="260"/>
      <c r="K18" s="190">
        <f t="shared" ref="K18" si="0">I18</f>
        <v>0</v>
      </c>
      <c r="L18" s="190">
        <f t="shared" ref="L18" si="1">I18*H18</f>
        <v>0</v>
      </c>
      <c r="M18" s="114"/>
      <c r="N18" s="130">
        <f t="shared" ref="N18" si="2">L18</f>
        <v>0</v>
      </c>
      <c r="P18" s="144"/>
      <c r="Z18" s="191"/>
    </row>
    <row r="19" spans="1:26" s="167" customFormat="1" ht="76.5" outlineLevel="1" x14ac:dyDescent="0.25">
      <c r="A19" s="175" t="s">
        <v>15</v>
      </c>
      <c r="B19" s="176" t="s">
        <v>123</v>
      </c>
      <c r="C19" s="176"/>
      <c r="D19" s="201" t="s">
        <v>155</v>
      </c>
      <c r="E19" s="178" t="s">
        <v>6</v>
      </c>
      <c r="F19" s="179" t="s">
        <v>92</v>
      </c>
      <c r="G19" s="180"/>
      <c r="H19" s="104">
        <v>304</v>
      </c>
      <c r="I19" s="257"/>
      <c r="J19" s="258"/>
      <c r="K19" s="181">
        <f>J19</f>
        <v>0</v>
      </c>
      <c r="L19" s="181"/>
      <c r="M19" s="112">
        <f>J19*H19</f>
        <v>0</v>
      </c>
      <c r="N19" s="129">
        <f>M19</f>
        <v>0</v>
      </c>
      <c r="P19" s="182" t="s">
        <v>154</v>
      </c>
      <c r="Z19" s="191"/>
    </row>
    <row r="20" spans="1:26" s="167" customFormat="1" ht="45" outlineLevel="1" x14ac:dyDescent="0.25">
      <c r="A20" s="203" t="s">
        <v>95</v>
      </c>
      <c r="B20" s="204"/>
      <c r="C20" s="204"/>
      <c r="D20" s="205" t="s">
        <v>124</v>
      </c>
      <c r="E20" s="206" t="s">
        <v>93</v>
      </c>
      <c r="F20" s="188" t="s">
        <v>92</v>
      </c>
      <c r="G20" s="207">
        <v>1.03</v>
      </c>
      <c r="H20" s="136">
        <f>ROUND((35+23+20)*G20,0)</f>
        <v>80</v>
      </c>
      <c r="I20" s="259"/>
      <c r="J20" s="260"/>
      <c r="K20" s="190">
        <f t="shared" ref="K20" si="3">I20</f>
        <v>0</v>
      </c>
      <c r="L20" s="190">
        <f t="shared" ref="L20" si="4">I20*H20</f>
        <v>0</v>
      </c>
      <c r="M20" s="114"/>
      <c r="N20" s="130">
        <f t="shared" ref="N20" si="5">L20</f>
        <v>0</v>
      </c>
      <c r="P20" s="144"/>
      <c r="Z20" s="191"/>
    </row>
    <row r="21" spans="1:26" s="167" customFormat="1" ht="30" outlineLevel="1" x14ac:dyDescent="0.25">
      <c r="A21" s="183" t="s">
        <v>146</v>
      </c>
      <c r="B21" s="208"/>
      <c r="C21" s="209"/>
      <c r="D21" s="205" t="s">
        <v>149</v>
      </c>
      <c r="E21" s="206" t="s">
        <v>93</v>
      </c>
      <c r="F21" s="188" t="s">
        <v>92</v>
      </c>
      <c r="G21" s="207">
        <v>1.03</v>
      </c>
      <c r="H21" s="136">
        <f>ROUND(218*G21,0)</f>
        <v>225</v>
      </c>
      <c r="I21" s="227"/>
      <c r="J21" s="113"/>
      <c r="K21" s="190">
        <f t="shared" ref="K21:K23" si="6">I21</f>
        <v>0</v>
      </c>
      <c r="L21" s="190">
        <f t="shared" ref="L21:L23" si="7">I21*H21</f>
        <v>0</v>
      </c>
      <c r="M21" s="114"/>
      <c r="N21" s="130">
        <f t="shared" ref="N21:N23" si="8">L21</f>
        <v>0</v>
      </c>
      <c r="P21" s="111"/>
      <c r="Z21" s="191"/>
    </row>
    <row r="22" spans="1:26" s="167" customFormat="1" ht="45" outlineLevel="1" x14ac:dyDescent="0.25">
      <c r="A22" s="203" t="s">
        <v>147</v>
      </c>
      <c r="B22" s="208"/>
      <c r="C22" s="209"/>
      <c r="D22" s="205" t="s">
        <v>125</v>
      </c>
      <c r="E22" s="206" t="s">
        <v>93</v>
      </c>
      <c r="F22" s="188" t="s">
        <v>92</v>
      </c>
      <c r="G22" s="207">
        <v>1.03</v>
      </c>
      <c r="H22" s="136">
        <f>ROUND(8*G22,0)</f>
        <v>8</v>
      </c>
      <c r="I22" s="227"/>
      <c r="J22" s="132"/>
      <c r="K22" s="190">
        <f t="shared" si="6"/>
        <v>0</v>
      </c>
      <c r="L22" s="190">
        <f t="shared" si="7"/>
        <v>0</v>
      </c>
      <c r="M22" s="114"/>
      <c r="N22" s="130">
        <f t="shared" si="8"/>
        <v>0</v>
      </c>
      <c r="P22" s="131"/>
      <c r="Z22" s="191"/>
    </row>
    <row r="23" spans="1:26" s="167" customFormat="1" ht="30" outlineLevel="1" x14ac:dyDescent="0.25">
      <c r="A23" s="183" t="s">
        <v>148</v>
      </c>
      <c r="B23" s="208"/>
      <c r="C23" s="209"/>
      <c r="D23" s="205" t="s">
        <v>126</v>
      </c>
      <c r="E23" s="206" t="s">
        <v>93</v>
      </c>
      <c r="F23" s="193" t="s">
        <v>92</v>
      </c>
      <c r="G23" s="189">
        <v>1.1000000000000001</v>
      </c>
      <c r="H23" s="136">
        <f>ROUND(304*G23,0)</f>
        <v>334</v>
      </c>
      <c r="I23" s="227"/>
      <c r="J23" s="132"/>
      <c r="K23" s="190">
        <f t="shared" si="6"/>
        <v>0</v>
      </c>
      <c r="L23" s="190">
        <f t="shared" si="7"/>
        <v>0</v>
      </c>
      <c r="M23" s="114"/>
      <c r="N23" s="130">
        <f t="shared" si="8"/>
        <v>0</v>
      </c>
      <c r="P23" s="131"/>
      <c r="Z23" s="191"/>
    </row>
    <row r="24" spans="1:26" s="167" customFormat="1" ht="12.75" outlineLevel="1" x14ac:dyDescent="0.25">
      <c r="A24" s="199" t="s">
        <v>16</v>
      </c>
      <c r="B24" s="176"/>
      <c r="C24" s="200"/>
      <c r="D24" s="201" t="s">
        <v>161</v>
      </c>
      <c r="E24" s="178" t="s">
        <v>6</v>
      </c>
      <c r="F24" s="202" t="s">
        <v>94</v>
      </c>
      <c r="G24" s="180"/>
      <c r="H24" s="104">
        <v>1</v>
      </c>
      <c r="I24" s="226"/>
      <c r="J24" s="228"/>
      <c r="K24" s="181">
        <f>J24</f>
        <v>0</v>
      </c>
      <c r="L24" s="181"/>
      <c r="M24" s="112">
        <f>J24*H24</f>
        <v>0</v>
      </c>
      <c r="N24" s="129">
        <f>M24</f>
        <v>0</v>
      </c>
      <c r="P24" s="174"/>
      <c r="Z24" s="191"/>
    </row>
    <row r="25" spans="1:26" s="146" customFormat="1" x14ac:dyDescent="0.2">
      <c r="A25" s="210"/>
      <c r="B25" s="211"/>
      <c r="C25" s="115"/>
      <c r="D25" s="115" t="s">
        <v>27</v>
      </c>
      <c r="E25" s="107"/>
      <c r="F25" s="107"/>
      <c r="G25" s="107"/>
      <c r="H25" s="108"/>
      <c r="I25" s="109"/>
      <c r="J25" s="110"/>
      <c r="K25" s="110"/>
      <c r="L25" s="119">
        <f>SUM(L14:L24)</f>
        <v>0</v>
      </c>
      <c r="M25" s="119">
        <f t="shared" ref="M25" si="9">SUM(M14:M24)</f>
        <v>0</v>
      </c>
      <c r="N25" s="119">
        <f>SUM(N14:N24)</f>
        <v>0</v>
      </c>
      <c r="P25" s="252"/>
    </row>
    <row r="26" spans="1:26" ht="15.75" thickBot="1" x14ac:dyDescent="0.3">
      <c r="A26" s="212"/>
      <c r="B26" s="213"/>
      <c r="C26" s="116"/>
      <c r="D26" s="116" t="s">
        <v>70</v>
      </c>
      <c r="E26" s="116"/>
      <c r="F26" s="116"/>
      <c r="G26" s="137"/>
      <c r="H26" s="124"/>
      <c r="I26" s="139"/>
      <c r="J26" s="116"/>
      <c r="K26" s="116"/>
      <c r="L26" s="118"/>
      <c r="M26" s="118"/>
      <c r="N26" s="117">
        <f>N25/1.22*0.22</f>
        <v>0</v>
      </c>
      <c r="P26" s="252"/>
    </row>
    <row r="27" spans="1:26" s="217" customFormat="1" x14ac:dyDescent="0.25">
      <c r="A27" s="214" t="s">
        <v>71</v>
      </c>
      <c r="B27" s="215"/>
      <c r="C27" s="215"/>
      <c r="D27" s="215"/>
      <c r="E27" s="215"/>
      <c r="F27" s="215"/>
      <c r="G27" s="215"/>
      <c r="H27" s="215"/>
      <c r="I27" s="215"/>
      <c r="J27" s="215"/>
      <c r="K27" s="215"/>
      <c r="L27" s="215"/>
      <c r="M27" s="215"/>
      <c r="N27" s="216"/>
      <c r="P27" s="252"/>
    </row>
    <row r="28" spans="1:26" s="217" customFormat="1" x14ac:dyDescent="0.25">
      <c r="A28" s="231" t="s">
        <v>12</v>
      </c>
      <c r="B28" s="232"/>
      <c r="C28" s="232"/>
      <c r="D28" s="233" t="s">
        <v>72</v>
      </c>
      <c r="E28" s="232"/>
      <c r="F28" s="232"/>
      <c r="G28" s="232"/>
      <c r="H28" s="232"/>
      <c r="I28" s="232"/>
      <c r="J28" s="232"/>
      <c r="K28" s="232"/>
      <c r="L28" s="232"/>
      <c r="M28" s="232"/>
      <c r="N28" s="234"/>
      <c r="P28" s="252"/>
    </row>
    <row r="29" spans="1:26" s="218" customFormat="1" x14ac:dyDescent="0.25">
      <c r="A29" s="231" t="s">
        <v>7</v>
      </c>
      <c r="B29" s="232"/>
      <c r="C29" s="232"/>
      <c r="D29" s="233" t="s">
        <v>73</v>
      </c>
      <c r="E29" s="232"/>
      <c r="F29" s="232"/>
      <c r="G29" s="232"/>
      <c r="H29" s="232"/>
      <c r="I29" s="232"/>
      <c r="J29" s="232"/>
      <c r="K29" s="232"/>
      <c r="L29" s="232"/>
      <c r="M29" s="232"/>
      <c r="N29" s="234"/>
      <c r="P29" s="252"/>
    </row>
    <row r="30" spans="1:26" s="218" customFormat="1" x14ac:dyDescent="0.25">
      <c r="A30" s="231" t="s">
        <v>60</v>
      </c>
      <c r="B30" s="232"/>
      <c r="C30" s="232"/>
      <c r="D30" s="233" t="s">
        <v>74</v>
      </c>
      <c r="E30" s="232"/>
      <c r="F30" s="232"/>
      <c r="G30" s="232"/>
      <c r="H30" s="232"/>
      <c r="I30" s="232"/>
      <c r="J30" s="232"/>
      <c r="K30" s="232"/>
      <c r="L30" s="232"/>
      <c r="M30" s="232"/>
      <c r="N30" s="234"/>
      <c r="P30" s="252"/>
    </row>
    <row r="31" spans="1:26" s="218" customFormat="1" ht="25.5" x14ac:dyDescent="0.25">
      <c r="A31" s="231" t="s">
        <v>61</v>
      </c>
      <c r="B31" s="232"/>
      <c r="C31" s="232"/>
      <c r="D31" s="233" t="s">
        <v>75</v>
      </c>
      <c r="E31" s="232"/>
      <c r="F31" s="232"/>
      <c r="G31" s="232"/>
      <c r="H31" s="232"/>
      <c r="I31" s="232"/>
      <c r="J31" s="232"/>
      <c r="K31" s="232"/>
      <c r="L31" s="232"/>
      <c r="M31" s="232"/>
      <c r="N31" s="234"/>
      <c r="P31" s="252"/>
    </row>
    <row r="32" spans="1:26" s="217" customFormat="1" x14ac:dyDescent="0.25">
      <c r="A32" s="235" t="s">
        <v>62</v>
      </c>
      <c r="B32" s="236"/>
      <c r="C32" s="236"/>
      <c r="D32" s="233" t="s">
        <v>76</v>
      </c>
      <c r="E32" s="237"/>
      <c r="F32" s="237"/>
      <c r="G32" s="237"/>
      <c r="H32" s="237"/>
      <c r="I32" s="238"/>
      <c r="J32" s="238"/>
      <c r="K32" s="238"/>
      <c r="L32" s="238"/>
      <c r="M32" s="238"/>
      <c r="N32" s="239"/>
      <c r="P32" s="252"/>
    </row>
    <row r="33" spans="1:16" s="217" customFormat="1" ht="15.75" x14ac:dyDescent="0.25">
      <c r="A33" s="231" t="s">
        <v>83</v>
      </c>
      <c r="B33" s="120"/>
      <c r="C33" s="120"/>
      <c r="D33" s="233" t="s">
        <v>77</v>
      </c>
      <c r="E33" s="121"/>
      <c r="F33" s="121"/>
      <c r="G33" s="120"/>
      <c r="H33" s="122"/>
      <c r="I33" s="121"/>
      <c r="J33" s="121"/>
      <c r="K33" s="120"/>
      <c r="L33" s="120"/>
      <c r="M33" s="121"/>
      <c r="N33" s="123"/>
      <c r="P33" s="252"/>
    </row>
    <row r="34" spans="1:16" x14ac:dyDescent="0.25">
      <c r="A34" s="240">
        <v>7</v>
      </c>
      <c r="B34" s="241"/>
      <c r="C34" s="241"/>
      <c r="D34" s="233" t="s">
        <v>78</v>
      </c>
      <c r="E34" s="242"/>
      <c r="F34" s="241"/>
      <c r="G34" s="241"/>
      <c r="H34" s="243"/>
      <c r="I34" s="243"/>
      <c r="J34" s="241"/>
      <c r="K34" s="241"/>
      <c r="L34" s="241"/>
      <c r="M34" s="241"/>
      <c r="N34" s="244"/>
      <c r="P34" s="252"/>
    </row>
    <row r="35" spans="1:16" x14ac:dyDescent="0.25">
      <c r="A35" s="240">
        <v>8</v>
      </c>
      <c r="B35" s="241"/>
      <c r="C35" s="241"/>
      <c r="D35" s="233" t="s">
        <v>79</v>
      </c>
      <c r="E35" s="242"/>
      <c r="F35" s="241"/>
      <c r="G35" s="241"/>
      <c r="H35" s="243"/>
      <c r="I35" s="243"/>
      <c r="J35" s="241"/>
      <c r="K35" s="241"/>
      <c r="L35" s="241"/>
      <c r="M35" s="241"/>
      <c r="N35" s="244"/>
      <c r="P35" s="252"/>
    </row>
    <row r="36" spans="1:16" x14ac:dyDescent="0.25">
      <c r="A36" s="240">
        <v>9</v>
      </c>
      <c r="B36" s="241"/>
      <c r="C36" s="241"/>
      <c r="D36" s="233" t="s">
        <v>80</v>
      </c>
      <c r="E36" s="242"/>
      <c r="F36" s="241"/>
      <c r="G36" s="241"/>
      <c r="H36" s="243"/>
      <c r="I36" s="243"/>
      <c r="J36" s="241"/>
      <c r="K36" s="241"/>
      <c r="L36" s="241"/>
      <c r="M36" s="241"/>
      <c r="N36" s="244"/>
      <c r="P36" s="253"/>
    </row>
    <row r="37" spans="1:16" x14ac:dyDescent="0.25">
      <c r="A37" s="240">
        <v>10</v>
      </c>
      <c r="B37" s="241"/>
      <c r="C37" s="241"/>
      <c r="D37" s="245" t="s">
        <v>81</v>
      </c>
      <c r="E37" s="242"/>
      <c r="F37" s="241"/>
      <c r="G37" s="241"/>
      <c r="H37" s="243"/>
      <c r="I37" s="243"/>
      <c r="J37" s="241"/>
      <c r="K37" s="241"/>
      <c r="L37" s="241"/>
      <c r="M37" s="241"/>
      <c r="N37" s="244"/>
      <c r="P37" s="252"/>
    </row>
    <row r="38" spans="1:16" ht="15.75" thickBot="1" x14ac:dyDescent="0.3">
      <c r="A38" s="246">
        <v>11</v>
      </c>
      <c r="B38" s="247"/>
      <c r="C38" s="247"/>
      <c r="D38" s="248" t="s">
        <v>82</v>
      </c>
      <c r="E38" s="249"/>
      <c r="F38" s="247"/>
      <c r="G38" s="247"/>
      <c r="H38" s="250"/>
      <c r="I38" s="250"/>
      <c r="J38" s="247"/>
      <c r="K38" s="247"/>
      <c r="L38" s="247"/>
      <c r="M38" s="247"/>
      <c r="N38" s="251"/>
      <c r="P38" s="252"/>
    </row>
    <row r="39" spans="1:16" x14ac:dyDescent="0.25">
      <c r="P39" s="223"/>
    </row>
    <row r="40" spans="1:16" x14ac:dyDescent="0.25">
      <c r="P40" s="223"/>
    </row>
    <row r="41" spans="1:16" x14ac:dyDescent="0.25">
      <c r="P41" s="223"/>
    </row>
    <row r="42" spans="1:16" x14ac:dyDescent="0.25">
      <c r="P42" s="223"/>
    </row>
    <row r="43" spans="1:16" x14ac:dyDescent="0.25">
      <c r="P43" s="224"/>
    </row>
    <row r="44" spans="1:16" x14ac:dyDescent="0.25">
      <c r="P44" s="223"/>
    </row>
    <row r="45" spans="1:16" x14ac:dyDescent="0.25">
      <c r="P45" s="223"/>
    </row>
    <row r="46" spans="1:16" x14ac:dyDescent="0.25">
      <c r="P46" s="223"/>
    </row>
    <row r="47" spans="1:16" x14ac:dyDescent="0.25">
      <c r="P47" s="223"/>
    </row>
    <row r="48" spans="1:16" x14ac:dyDescent="0.25">
      <c r="P48" s="223"/>
    </row>
    <row r="49" spans="16:16" x14ac:dyDescent="0.25">
      <c r="P49" s="223"/>
    </row>
    <row r="50" spans="16:16" x14ac:dyDescent="0.25">
      <c r="P50" s="223"/>
    </row>
    <row r="51" spans="16:16" x14ac:dyDescent="0.25">
      <c r="P51" s="223"/>
    </row>
    <row r="52" spans="16:16" x14ac:dyDescent="0.25">
      <c r="P52" s="223"/>
    </row>
    <row r="53" spans="16:16" x14ac:dyDescent="0.25">
      <c r="P53" s="223"/>
    </row>
    <row r="54" spans="16:16" x14ac:dyDescent="0.25">
      <c r="P54" s="223"/>
    </row>
    <row r="55" spans="16:16" x14ac:dyDescent="0.25">
      <c r="P55" s="223"/>
    </row>
    <row r="56" spans="16:16" x14ac:dyDescent="0.25">
      <c r="P56" s="223"/>
    </row>
    <row r="57" spans="16:16" x14ac:dyDescent="0.25">
      <c r="P57" s="223"/>
    </row>
    <row r="58" spans="16:16" x14ac:dyDescent="0.25">
      <c r="P58" s="223"/>
    </row>
    <row r="59" spans="16:16" x14ac:dyDescent="0.25">
      <c r="P59" s="223"/>
    </row>
    <row r="60" spans="16:16" x14ac:dyDescent="0.25">
      <c r="P60" s="224"/>
    </row>
    <row r="61" spans="16:16" x14ac:dyDescent="0.25">
      <c r="P61" s="223"/>
    </row>
    <row r="62" spans="16:16" x14ac:dyDescent="0.25">
      <c r="P62" s="223"/>
    </row>
    <row r="63" spans="16:16" x14ac:dyDescent="0.25">
      <c r="P63" s="223"/>
    </row>
    <row r="64" spans="16:16" x14ac:dyDescent="0.25">
      <c r="P64" s="223"/>
    </row>
    <row r="65" spans="16:16" x14ac:dyDescent="0.25">
      <c r="P65" s="223"/>
    </row>
    <row r="66" spans="16:16" x14ac:dyDescent="0.25">
      <c r="P66" s="224"/>
    </row>
    <row r="67" spans="16:16" x14ac:dyDescent="0.25">
      <c r="P67" s="223"/>
    </row>
    <row r="68" spans="16:16" x14ac:dyDescent="0.25">
      <c r="P68" s="223"/>
    </row>
    <row r="69" spans="16:16" x14ac:dyDescent="0.25">
      <c r="P69" s="223"/>
    </row>
    <row r="70" spans="16:16" x14ac:dyDescent="0.25">
      <c r="P70" s="224"/>
    </row>
    <row r="71" spans="16:16" x14ac:dyDescent="0.25">
      <c r="P71" s="223"/>
    </row>
    <row r="72" spans="16:16" x14ac:dyDescent="0.25">
      <c r="P72" s="223"/>
    </row>
    <row r="73" spans="16:16" x14ac:dyDescent="0.25">
      <c r="P73" s="223"/>
    </row>
    <row r="74" spans="16:16" x14ac:dyDescent="0.25">
      <c r="P74" s="223"/>
    </row>
    <row r="75" spans="16:16" x14ac:dyDescent="0.25">
      <c r="P75" s="223"/>
    </row>
    <row r="76" spans="16:16" x14ac:dyDescent="0.25">
      <c r="P76" s="224"/>
    </row>
    <row r="77" spans="16:16" x14ac:dyDescent="0.25">
      <c r="P77" s="223"/>
    </row>
    <row r="78" spans="16:16" x14ac:dyDescent="0.25">
      <c r="P78" s="223"/>
    </row>
    <row r="79" spans="16:16" x14ac:dyDescent="0.25">
      <c r="P79" s="223"/>
    </row>
    <row r="80" spans="16:16" x14ac:dyDescent="0.25">
      <c r="P80" s="223"/>
    </row>
    <row r="81" spans="16:16" x14ac:dyDescent="0.25">
      <c r="P81" s="223"/>
    </row>
    <row r="82" spans="16:16" x14ac:dyDescent="0.25">
      <c r="P82" s="223"/>
    </row>
    <row r="83" spans="16:16" x14ac:dyDescent="0.25">
      <c r="P83" s="223"/>
    </row>
    <row r="84" spans="16:16" x14ac:dyDescent="0.25">
      <c r="P84" s="223"/>
    </row>
    <row r="85" spans="16:16" x14ac:dyDescent="0.25">
      <c r="P85" s="223"/>
    </row>
    <row r="86" spans="16:16" x14ac:dyDescent="0.25">
      <c r="P86" s="223"/>
    </row>
    <row r="87" spans="16:16" x14ac:dyDescent="0.25">
      <c r="P87" s="223"/>
    </row>
    <row r="88" spans="16:16" x14ac:dyDescent="0.25">
      <c r="P88" s="223"/>
    </row>
    <row r="89" spans="16:16" x14ac:dyDescent="0.25">
      <c r="P89" s="223"/>
    </row>
    <row r="90" spans="16:16" x14ac:dyDescent="0.25">
      <c r="P90" s="223"/>
    </row>
    <row r="91" spans="16:16" x14ac:dyDescent="0.25">
      <c r="P91" s="223"/>
    </row>
    <row r="92" spans="16:16" x14ac:dyDescent="0.25">
      <c r="P92" s="223"/>
    </row>
    <row r="93" spans="16:16" x14ac:dyDescent="0.25">
      <c r="P93" s="223"/>
    </row>
    <row r="94" spans="16:16" x14ac:dyDescent="0.25">
      <c r="P94" s="223"/>
    </row>
    <row r="95" spans="16:16" x14ac:dyDescent="0.25">
      <c r="P95" s="223"/>
    </row>
    <row r="96" spans="16:16" x14ac:dyDescent="0.25">
      <c r="P96" s="223"/>
    </row>
    <row r="97" spans="16:16" x14ac:dyDescent="0.25">
      <c r="P97" s="223"/>
    </row>
    <row r="98" spans="16:16" x14ac:dyDescent="0.25">
      <c r="P98" s="223"/>
    </row>
    <row r="99" spans="16:16" x14ac:dyDescent="0.25">
      <c r="P99" s="223"/>
    </row>
    <row r="100" spans="16:16" x14ac:dyDescent="0.25">
      <c r="P100" s="223"/>
    </row>
    <row r="101" spans="16:16" x14ac:dyDescent="0.25">
      <c r="P101" s="223"/>
    </row>
    <row r="102" spans="16:16" x14ac:dyDescent="0.25">
      <c r="P102" s="223"/>
    </row>
    <row r="103" spans="16:16" x14ac:dyDescent="0.25">
      <c r="P103" s="223"/>
    </row>
    <row r="104" spans="16:16" x14ac:dyDescent="0.25">
      <c r="P104" s="223"/>
    </row>
    <row r="105" spans="16:16" x14ac:dyDescent="0.25">
      <c r="P105" s="223"/>
    </row>
    <row r="106" spans="16:16" x14ac:dyDescent="0.25">
      <c r="P106" s="223"/>
    </row>
    <row r="107" spans="16:16" x14ac:dyDescent="0.25">
      <c r="P107" s="223"/>
    </row>
    <row r="108" spans="16:16" x14ac:dyDescent="0.25">
      <c r="P108" s="223"/>
    </row>
    <row r="109" spans="16:16" x14ac:dyDescent="0.25">
      <c r="P109" s="223"/>
    </row>
    <row r="110" spans="16:16" x14ac:dyDescent="0.25">
      <c r="P110" s="223"/>
    </row>
    <row r="111" spans="16:16" x14ac:dyDescent="0.25">
      <c r="P111" s="223"/>
    </row>
    <row r="112" spans="16:16" x14ac:dyDescent="0.25">
      <c r="P112" s="223"/>
    </row>
    <row r="113" spans="16:16" x14ac:dyDescent="0.25">
      <c r="P113" s="223"/>
    </row>
    <row r="114" spans="16:16" x14ac:dyDescent="0.25">
      <c r="P114" s="223"/>
    </row>
    <row r="115" spans="16:16" x14ac:dyDescent="0.25">
      <c r="P115" s="223"/>
    </row>
    <row r="116" spans="16:16" x14ac:dyDescent="0.25">
      <c r="P116" s="223"/>
    </row>
    <row r="117" spans="16:16" x14ac:dyDescent="0.25">
      <c r="P117" s="223"/>
    </row>
    <row r="118" spans="16:16" x14ac:dyDescent="0.25">
      <c r="P118" s="223"/>
    </row>
    <row r="119" spans="16:16" x14ac:dyDescent="0.25">
      <c r="P119" s="223"/>
    </row>
    <row r="120" spans="16:16" x14ac:dyDescent="0.25">
      <c r="P120" s="223"/>
    </row>
    <row r="121" spans="16:16" x14ac:dyDescent="0.25">
      <c r="P121" s="223"/>
    </row>
    <row r="122" spans="16:16" x14ac:dyDescent="0.25">
      <c r="P122" s="223"/>
    </row>
    <row r="123" spans="16:16" x14ac:dyDescent="0.25">
      <c r="P123" s="223"/>
    </row>
    <row r="124" spans="16:16" x14ac:dyDescent="0.25">
      <c r="P124" s="223"/>
    </row>
    <row r="125" spans="16:16" x14ac:dyDescent="0.25">
      <c r="P125" s="223"/>
    </row>
    <row r="126" spans="16:16" x14ac:dyDescent="0.25">
      <c r="P126" s="223"/>
    </row>
    <row r="127" spans="16:16" x14ac:dyDescent="0.25">
      <c r="P127" s="223"/>
    </row>
    <row r="128" spans="16:16" x14ac:dyDescent="0.25">
      <c r="P128" s="223"/>
    </row>
    <row r="129" spans="16:16" x14ac:dyDescent="0.25">
      <c r="P129" s="223"/>
    </row>
    <row r="130" spans="16:16" x14ac:dyDescent="0.25">
      <c r="P130" s="223"/>
    </row>
    <row r="131" spans="16:16" x14ac:dyDescent="0.25">
      <c r="P131" s="223"/>
    </row>
    <row r="132" spans="16:16" x14ac:dyDescent="0.25">
      <c r="P132" s="223"/>
    </row>
    <row r="133" spans="16:16" x14ac:dyDescent="0.25">
      <c r="P133" s="223"/>
    </row>
    <row r="134" spans="16:16" x14ac:dyDescent="0.25">
      <c r="P134" s="223"/>
    </row>
    <row r="135" spans="16:16" x14ac:dyDescent="0.25">
      <c r="P135" s="223"/>
    </row>
    <row r="136" spans="16:16" x14ac:dyDescent="0.25">
      <c r="P136" s="223"/>
    </row>
    <row r="137" spans="16:16" x14ac:dyDescent="0.25">
      <c r="P137" s="223"/>
    </row>
    <row r="138" spans="16:16" x14ac:dyDescent="0.25">
      <c r="P138" s="223"/>
    </row>
    <row r="139" spans="16:16" x14ac:dyDescent="0.25">
      <c r="P139" s="223"/>
    </row>
    <row r="140" spans="16:16" x14ac:dyDescent="0.25">
      <c r="P140" s="223"/>
    </row>
    <row r="141" spans="16:16" x14ac:dyDescent="0.25">
      <c r="P141" s="223"/>
    </row>
    <row r="142" spans="16:16" x14ac:dyDescent="0.25">
      <c r="P142" s="223"/>
    </row>
    <row r="143" spans="16:16" x14ac:dyDescent="0.25">
      <c r="P143" s="223"/>
    </row>
    <row r="144" spans="16:16" x14ac:dyDescent="0.25">
      <c r="P144" s="223"/>
    </row>
    <row r="145" spans="16:16" x14ac:dyDescent="0.25">
      <c r="P145" s="223"/>
    </row>
    <row r="146" spans="16:16" x14ac:dyDescent="0.25">
      <c r="P146" s="223"/>
    </row>
    <row r="147" spans="16:16" x14ac:dyDescent="0.25">
      <c r="P147" s="223"/>
    </row>
    <row r="148" spans="16:16" x14ac:dyDescent="0.25">
      <c r="P148" s="223"/>
    </row>
    <row r="149" spans="16:16" x14ac:dyDescent="0.25">
      <c r="P149" s="223"/>
    </row>
    <row r="150" spans="16:16" x14ac:dyDescent="0.25">
      <c r="P150" s="223"/>
    </row>
    <row r="151" spans="16:16" x14ac:dyDescent="0.25">
      <c r="P151" s="223"/>
    </row>
    <row r="152" spans="16:16" x14ac:dyDescent="0.25">
      <c r="P152" s="223"/>
    </row>
    <row r="153" spans="16:16" x14ac:dyDescent="0.25">
      <c r="P153" s="223"/>
    </row>
    <row r="154" spans="16:16" x14ac:dyDescent="0.25">
      <c r="P154" s="223"/>
    </row>
    <row r="155" spans="16:16" x14ac:dyDescent="0.25">
      <c r="P155" s="223"/>
    </row>
    <row r="156" spans="16:16" x14ac:dyDescent="0.25">
      <c r="P156" s="223"/>
    </row>
    <row r="157" spans="16:16" x14ac:dyDescent="0.25">
      <c r="P157" s="223"/>
    </row>
    <row r="158" spans="16:16" x14ac:dyDescent="0.25">
      <c r="P158" s="223"/>
    </row>
    <row r="159" spans="16:16" x14ac:dyDescent="0.25">
      <c r="P159" s="223"/>
    </row>
    <row r="160" spans="16:16" x14ac:dyDescent="0.25">
      <c r="P160" s="223"/>
    </row>
    <row r="161" spans="16:16" x14ac:dyDescent="0.25">
      <c r="P161" s="223"/>
    </row>
    <row r="162" spans="16:16" x14ac:dyDescent="0.25">
      <c r="P162" s="223"/>
    </row>
    <row r="163" spans="16:16" x14ac:dyDescent="0.25">
      <c r="P163" s="223"/>
    </row>
    <row r="164" spans="16:16" x14ac:dyDescent="0.25">
      <c r="P164" s="223"/>
    </row>
    <row r="165" spans="16:16" x14ac:dyDescent="0.25">
      <c r="P165" s="223"/>
    </row>
    <row r="166" spans="16:16" x14ac:dyDescent="0.25">
      <c r="P166" s="223"/>
    </row>
    <row r="167" spans="16:16" x14ac:dyDescent="0.25">
      <c r="P167" s="223"/>
    </row>
    <row r="168" spans="16:16" x14ac:dyDescent="0.25">
      <c r="P168" s="223"/>
    </row>
    <row r="169" spans="16:16" x14ac:dyDescent="0.25">
      <c r="P169" s="223"/>
    </row>
    <row r="170" spans="16:16" x14ac:dyDescent="0.25">
      <c r="P170" s="223"/>
    </row>
    <row r="171" spans="16:16" x14ac:dyDescent="0.25">
      <c r="P171" s="223"/>
    </row>
    <row r="172" spans="16:16" x14ac:dyDescent="0.25">
      <c r="P172" s="223"/>
    </row>
    <row r="173" spans="16:16" x14ac:dyDescent="0.25">
      <c r="P173" s="223"/>
    </row>
    <row r="174" spans="16:16" x14ac:dyDescent="0.25">
      <c r="P174" s="223"/>
    </row>
    <row r="175" spans="16:16" x14ac:dyDescent="0.25">
      <c r="P175" s="223"/>
    </row>
    <row r="176" spans="16:16" x14ac:dyDescent="0.25">
      <c r="P176" s="223"/>
    </row>
    <row r="177" spans="16:16" x14ac:dyDescent="0.25">
      <c r="P177" s="223"/>
    </row>
    <row r="178" spans="16:16" x14ac:dyDescent="0.25">
      <c r="P178" s="223"/>
    </row>
    <row r="179" spans="16:16" x14ac:dyDescent="0.25">
      <c r="P179" s="223"/>
    </row>
    <row r="180" spans="16:16" x14ac:dyDescent="0.25">
      <c r="P180" s="223"/>
    </row>
    <row r="181" spans="16:16" x14ac:dyDescent="0.25">
      <c r="P181" s="223"/>
    </row>
    <row r="182" spans="16:16" x14ac:dyDescent="0.25">
      <c r="P182" s="223"/>
    </row>
    <row r="183" spans="16:16" x14ac:dyDescent="0.25">
      <c r="P183" s="223"/>
    </row>
    <row r="184" spans="16:16" x14ac:dyDescent="0.25">
      <c r="P184" s="223"/>
    </row>
    <row r="185" spans="16:16" x14ac:dyDescent="0.25">
      <c r="P185" s="223"/>
    </row>
    <row r="186" spans="16:16" x14ac:dyDescent="0.25">
      <c r="P186" s="223"/>
    </row>
    <row r="187" spans="16:16" x14ac:dyDescent="0.25">
      <c r="P187" s="223"/>
    </row>
    <row r="188" spans="16:16" x14ac:dyDescent="0.25">
      <c r="P188" s="223"/>
    </row>
    <row r="189" spans="16:16" x14ac:dyDescent="0.25">
      <c r="P189" s="223"/>
    </row>
    <row r="190" spans="16:16" x14ac:dyDescent="0.25">
      <c r="P190" s="223"/>
    </row>
    <row r="191" spans="16:16" x14ac:dyDescent="0.25">
      <c r="P191" s="223"/>
    </row>
    <row r="192" spans="16:16" x14ac:dyDescent="0.25">
      <c r="P192" s="223"/>
    </row>
    <row r="193" spans="16:16" x14ac:dyDescent="0.25">
      <c r="P193" s="223"/>
    </row>
    <row r="194" spans="16:16" x14ac:dyDescent="0.25">
      <c r="P194" s="223"/>
    </row>
    <row r="195" spans="16:16" x14ac:dyDescent="0.25">
      <c r="P195" s="223"/>
    </row>
    <row r="196" spans="16:16" x14ac:dyDescent="0.25">
      <c r="P196" s="223"/>
    </row>
    <row r="197" spans="16:16" x14ac:dyDescent="0.25">
      <c r="P197" s="223"/>
    </row>
    <row r="198" spans="16:16" x14ac:dyDescent="0.25">
      <c r="P198" s="223"/>
    </row>
    <row r="199" spans="16:16" x14ac:dyDescent="0.25">
      <c r="P199" s="223"/>
    </row>
    <row r="200" spans="16:16" x14ac:dyDescent="0.25">
      <c r="P200" s="223"/>
    </row>
    <row r="201" spans="16:16" x14ac:dyDescent="0.25">
      <c r="P201" s="223"/>
    </row>
    <row r="202" spans="16:16" x14ac:dyDescent="0.25">
      <c r="P202" s="223"/>
    </row>
    <row r="203" spans="16:16" x14ac:dyDescent="0.25">
      <c r="P203" s="223"/>
    </row>
    <row r="204" spans="16:16" x14ac:dyDescent="0.25">
      <c r="P204" s="223"/>
    </row>
    <row r="205" spans="16:16" x14ac:dyDescent="0.25">
      <c r="P205" s="223"/>
    </row>
    <row r="206" spans="16:16" x14ac:dyDescent="0.25">
      <c r="P206" s="223"/>
    </row>
    <row r="207" spans="16:16" x14ac:dyDescent="0.25">
      <c r="P207" s="223"/>
    </row>
    <row r="208" spans="16:16" x14ac:dyDescent="0.25">
      <c r="P208" s="223"/>
    </row>
    <row r="209" spans="16:16" x14ac:dyDescent="0.25">
      <c r="P209" s="223"/>
    </row>
    <row r="210" spans="16:16" x14ac:dyDescent="0.25">
      <c r="P210" s="223"/>
    </row>
    <row r="211" spans="16:16" x14ac:dyDescent="0.25">
      <c r="P211" s="223"/>
    </row>
    <row r="212" spans="16:16" x14ac:dyDescent="0.25">
      <c r="P212" s="223"/>
    </row>
    <row r="213" spans="16:16" x14ac:dyDescent="0.25">
      <c r="P213" s="223"/>
    </row>
    <row r="214" spans="16:16" x14ac:dyDescent="0.25">
      <c r="P214" s="223"/>
    </row>
    <row r="215" spans="16:16" x14ac:dyDescent="0.25">
      <c r="P215" s="223"/>
    </row>
    <row r="216" spans="16:16" x14ac:dyDescent="0.25">
      <c r="P216" s="223"/>
    </row>
    <row r="217" spans="16:16" x14ac:dyDescent="0.25">
      <c r="P217" s="223"/>
    </row>
    <row r="218" spans="16:16" x14ac:dyDescent="0.25">
      <c r="P218" s="223"/>
    </row>
    <row r="219" spans="16:16" x14ac:dyDescent="0.25">
      <c r="P219" s="223"/>
    </row>
    <row r="220" spans="16:16" x14ac:dyDescent="0.25">
      <c r="P220" s="223"/>
    </row>
    <row r="221" spans="16:16" x14ac:dyDescent="0.25">
      <c r="P221" s="223"/>
    </row>
    <row r="222" spans="16:16" x14ac:dyDescent="0.25">
      <c r="P222" s="223"/>
    </row>
    <row r="223" spans="16:16" x14ac:dyDescent="0.25">
      <c r="P223" s="223"/>
    </row>
    <row r="224" spans="16:16" x14ac:dyDescent="0.25">
      <c r="P224" s="223"/>
    </row>
    <row r="225" spans="16:16" x14ac:dyDescent="0.25">
      <c r="P225" s="223"/>
    </row>
    <row r="226" spans="16:16" x14ac:dyDescent="0.25">
      <c r="P226" s="223"/>
    </row>
    <row r="227" spans="16:16" x14ac:dyDescent="0.25">
      <c r="P227" s="223"/>
    </row>
    <row r="228" spans="16:16" x14ac:dyDescent="0.25">
      <c r="P228" s="223"/>
    </row>
    <row r="229" spans="16:16" x14ac:dyDescent="0.25">
      <c r="P229" s="223"/>
    </row>
    <row r="230" spans="16:16" x14ac:dyDescent="0.25">
      <c r="P230" s="223"/>
    </row>
    <row r="231" spans="16:16" x14ac:dyDescent="0.25">
      <c r="P231" s="223"/>
    </row>
    <row r="232" spans="16:16" x14ac:dyDescent="0.25">
      <c r="P232" s="223"/>
    </row>
    <row r="233" spans="16:16" x14ac:dyDescent="0.25">
      <c r="P233" s="223"/>
    </row>
    <row r="234" spans="16:16" x14ac:dyDescent="0.25">
      <c r="P234" s="223"/>
    </row>
    <row r="235" spans="16:16" x14ac:dyDescent="0.25">
      <c r="P235" s="223"/>
    </row>
    <row r="236" spans="16:16" x14ac:dyDescent="0.25">
      <c r="P236" s="223"/>
    </row>
    <row r="237" spans="16:16" x14ac:dyDescent="0.25">
      <c r="P237" s="223"/>
    </row>
    <row r="238" spans="16:16" x14ac:dyDescent="0.25">
      <c r="P238" s="223"/>
    </row>
    <row r="239" spans="16:16" x14ac:dyDescent="0.25">
      <c r="P239" s="223"/>
    </row>
    <row r="240" spans="16:16" x14ac:dyDescent="0.25">
      <c r="P240" s="223"/>
    </row>
    <row r="241" spans="16:16" x14ac:dyDescent="0.25">
      <c r="P241" s="223"/>
    </row>
    <row r="242" spans="16:16" x14ac:dyDescent="0.25">
      <c r="P242" s="223"/>
    </row>
    <row r="243" spans="16:16" x14ac:dyDescent="0.25">
      <c r="P243" s="223"/>
    </row>
    <row r="244" spans="16:16" x14ac:dyDescent="0.25">
      <c r="P244" s="223"/>
    </row>
    <row r="245" spans="16:16" x14ac:dyDescent="0.25">
      <c r="P245" s="223"/>
    </row>
    <row r="246" spans="16:16" x14ac:dyDescent="0.25">
      <c r="P246" s="223"/>
    </row>
    <row r="247" spans="16:16" x14ac:dyDescent="0.25">
      <c r="P247" s="223"/>
    </row>
    <row r="248" spans="16:16" x14ac:dyDescent="0.25">
      <c r="P248" s="223"/>
    </row>
    <row r="249" spans="16:16" x14ac:dyDescent="0.25">
      <c r="P249" s="223"/>
    </row>
    <row r="250" spans="16:16" x14ac:dyDescent="0.25">
      <c r="P250" s="223"/>
    </row>
    <row r="251" spans="16:16" x14ac:dyDescent="0.25">
      <c r="P251" s="223"/>
    </row>
    <row r="252" spans="16:16" x14ac:dyDescent="0.25">
      <c r="P252" s="223"/>
    </row>
    <row r="253" spans="16:16" x14ac:dyDescent="0.25">
      <c r="P253" s="223"/>
    </row>
    <row r="254" spans="16:16" x14ac:dyDescent="0.25">
      <c r="P254" s="223"/>
    </row>
    <row r="255" spans="16:16" x14ac:dyDescent="0.25">
      <c r="P255" s="223"/>
    </row>
    <row r="256" spans="16:16" x14ac:dyDescent="0.25">
      <c r="P256" s="223"/>
    </row>
    <row r="257" spans="16:16" x14ac:dyDescent="0.25">
      <c r="P257" s="223"/>
    </row>
    <row r="258" spans="16:16" x14ac:dyDescent="0.25">
      <c r="P258" s="223"/>
    </row>
    <row r="259" spans="16:16" x14ac:dyDescent="0.25">
      <c r="P259" s="223"/>
    </row>
    <row r="260" spans="16:16" x14ac:dyDescent="0.25">
      <c r="P260" s="223"/>
    </row>
    <row r="261" spans="16:16" x14ac:dyDescent="0.25">
      <c r="P261" s="223"/>
    </row>
    <row r="262" spans="16:16" x14ac:dyDescent="0.25">
      <c r="P262" s="225"/>
    </row>
    <row r="263" spans="16:16" x14ac:dyDescent="0.25">
      <c r="P263" s="225"/>
    </row>
    <row r="264" spans="16:16" x14ac:dyDescent="0.25">
      <c r="P264" s="225"/>
    </row>
    <row r="265" spans="16:16" x14ac:dyDescent="0.25">
      <c r="P265" s="225"/>
    </row>
    <row r="266" spans="16:16" x14ac:dyDescent="0.25">
      <c r="P266" s="225"/>
    </row>
    <row r="267" spans="16:16" x14ac:dyDescent="0.25">
      <c r="P267" s="225"/>
    </row>
    <row r="268" spans="16:16" x14ac:dyDescent="0.25">
      <c r="P268" s="225"/>
    </row>
    <row r="269" spans="16:16" x14ac:dyDescent="0.25">
      <c r="P269" s="225"/>
    </row>
    <row r="270" spans="16:16" x14ac:dyDescent="0.25">
      <c r="P270" s="225"/>
    </row>
    <row r="271" spans="16:16" x14ac:dyDescent="0.25">
      <c r="P271" s="225"/>
    </row>
    <row r="272" spans="16:16" x14ac:dyDescent="0.25">
      <c r="P272" s="225"/>
    </row>
    <row r="273" spans="16:16" x14ac:dyDescent="0.25">
      <c r="P273" s="225"/>
    </row>
    <row r="274" spans="16:16" x14ac:dyDescent="0.25">
      <c r="P274" s="225"/>
    </row>
    <row r="275" spans="16:16" x14ac:dyDescent="0.25">
      <c r="P275" s="225"/>
    </row>
    <row r="276" spans="16:16" x14ac:dyDescent="0.25">
      <c r="P276" s="225"/>
    </row>
    <row r="277" spans="16:16" x14ac:dyDescent="0.25">
      <c r="P277" s="225"/>
    </row>
    <row r="278" spans="16:16" x14ac:dyDescent="0.25">
      <c r="P278" s="225"/>
    </row>
    <row r="279" spans="16:16" x14ac:dyDescent="0.25">
      <c r="P279" s="225"/>
    </row>
    <row r="280" spans="16:16" x14ac:dyDescent="0.25">
      <c r="P280" s="225"/>
    </row>
    <row r="281" spans="16:16" x14ac:dyDescent="0.25">
      <c r="P281" s="225"/>
    </row>
    <row r="282" spans="16:16" x14ac:dyDescent="0.25">
      <c r="P282" s="225"/>
    </row>
    <row r="283" spans="16:16" x14ac:dyDescent="0.25">
      <c r="P283" s="225"/>
    </row>
    <row r="284" spans="16:16" x14ac:dyDescent="0.25">
      <c r="P284" s="225"/>
    </row>
    <row r="285" spans="16:16" x14ac:dyDescent="0.25">
      <c r="P285" s="225"/>
    </row>
    <row r="286" spans="16:16" x14ac:dyDescent="0.25">
      <c r="P286" s="225"/>
    </row>
    <row r="287" spans="16:16" x14ac:dyDescent="0.25">
      <c r="P287" s="225"/>
    </row>
    <row r="288" spans="16:16" x14ac:dyDescent="0.25">
      <c r="P288" s="225"/>
    </row>
    <row r="289" spans="16:16" x14ac:dyDescent="0.25">
      <c r="P289" s="225"/>
    </row>
    <row r="290" spans="16:16" x14ac:dyDescent="0.25">
      <c r="P290" s="225"/>
    </row>
    <row r="291" spans="16:16" x14ac:dyDescent="0.25">
      <c r="P291" s="225"/>
    </row>
    <row r="292" spans="16:16" x14ac:dyDescent="0.25">
      <c r="P292" s="225"/>
    </row>
    <row r="293" spans="16:16" x14ac:dyDescent="0.25">
      <c r="P293" s="225"/>
    </row>
    <row r="294" spans="16:16" x14ac:dyDescent="0.25">
      <c r="P294" s="225"/>
    </row>
    <row r="295" spans="16:16" x14ac:dyDescent="0.25">
      <c r="P295" s="225"/>
    </row>
    <row r="296" spans="16:16" x14ac:dyDescent="0.25">
      <c r="P296" s="225"/>
    </row>
    <row r="297" spans="16:16" x14ac:dyDescent="0.25">
      <c r="P297" s="225"/>
    </row>
    <row r="298" spans="16:16" x14ac:dyDescent="0.25">
      <c r="P298" s="225"/>
    </row>
    <row r="299" spans="16:16" x14ac:dyDescent="0.25">
      <c r="P299" s="225"/>
    </row>
    <row r="300" spans="16:16" x14ac:dyDescent="0.25">
      <c r="P300" s="225"/>
    </row>
    <row r="301" spans="16:16" x14ac:dyDescent="0.25">
      <c r="P301" s="225"/>
    </row>
    <row r="302" spans="16:16" x14ac:dyDescent="0.25">
      <c r="P302" s="225"/>
    </row>
    <row r="303" spans="16:16" x14ac:dyDescent="0.25">
      <c r="P303" s="225"/>
    </row>
    <row r="304" spans="16:16" x14ac:dyDescent="0.25">
      <c r="P304" s="225"/>
    </row>
    <row r="305" spans="16:16" x14ac:dyDescent="0.25">
      <c r="P305" s="225"/>
    </row>
    <row r="306" spans="16:16" x14ac:dyDescent="0.25">
      <c r="P306" s="225"/>
    </row>
    <row r="307" spans="16:16" x14ac:dyDescent="0.25">
      <c r="P307" s="225"/>
    </row>
    <row r="308" spans="16:16" x14ac:dyDescent="0.25">
      <c r="P308" s="225"/>
    </row>
    <row r="309" spans="16:16" x14ac:dyDescent="0.25">
      <c r="P309" s="225"/>
    </row>
    <row r="310" spans="16:16" x14ac:dyDescent="0.25">
      <c r="P310" s="225"/>
    </row>
    <row r="311" spans="16:16" x14ac:dyDescent="0.25">
      <c r="P311" s="225"/>
    </row>
    <row r="312" spans="16:16" x14ac:dyDescent="0.25">
      <c r="P312" s="225"/>
    </row>
    <row r="313" spans="16:16" x14ac:dyDescent="0.25">
      <c r="P313" s="225"/>
    </row>
    <row r="314" spans="16:16" x14ac:dyDescent="0.25">
      <c r="P314" s="225"/>
    </row>
    <row r="315" spans="16:16" x14ac:dyDescent="0.25">
      <c r="P315" s="225"/>
    </row>
    <row r="316" spans="16:16" x14ac:dyDescent="0.25">
      <c r="P316" s="225"/>
    </row>
    <row r="317" spans="16:16" x14ac:dyDescent="0.25">
      <c r="P317" s="225"/>
    </row>
    <row r="318" spans="16:16" x14ac:dyDescent="0.25">
      <c r="P318" s="225"/>
    </row>
    <row r="319" spans="16:16" x14ac:dyDescent="0.25">
      <c r="P319" s="225"/>
    </row>
    <row r="320" spans="16:16" x14ac:dyDescent="0.25">
      <c r="P320" s="225"/>
    </row>
    <row r="321" spans="16:16" x14ac:dyDescent="0.25">
      <c r="P321" s="225"/>
    </row>
    <row r="322" spans="16:16" x14ac:dyDescent="0.25">
      <c r="P322" s="225"/>
    </row>
    <row r="323" spans="16:16" x14ac:dyDescent="0.25">
      <c r="P323" s="225"/>
    </row>
    <row r="324" spans="16:16" x14ac:dyDescent="0.25">
      <c r="P324" s="225"/>
    </row>
    <row r="325" spans="16:16" x14ac:dyDescent="0.25">
      <c r="P325" s="225"/>
    </row>
    <row r="326" spans="16:16" x14ac:dyDescent="0.25">
      <c r="P326" s="225"/>
    </row>
    <row r="327" spans="16:16" x14ac:dyDescent="0.25">
      <c r="P327" s="225"/>
    </row>
    <row r="328" spans="16:16" x14ac:dyDescent="0.25">
      <c r="P328" s="225"/>
    </row>
    <row r="329" spans="16:16" x14ac:dyDescent="0.25">
      <c r="P329" s="225"/>
    </row>
    <row r="330" spans="16:16" x14ac:dyDescent="0.25">
      <c r="P330" s="225"/>
    </row>
    <row r="331" spans="16:16" x14ac:dyDescent="0.25">
      <c r="P331" s="225"/>
    </row>
    <row r="332" spans="16:16" x14ac:dyDescent="0.25">
      <c r="P332" s="225"/>
    </row>
    <row r="333" spans="16:16" x14ac:dyDescent="0.25">
      <c r="P333" s="225"/>
    </row>
    <row r="334" spans="16:16" x14ac:dyDescent="0.25">
      <c r="P334" s="225"/>
    </row>
    <row r="335" spans="16:16" x14ac:dyDescent="0.25">
      <c r="P335" s="225"/>
    </row>
    <row r="336" spans="16:16" x14ac:dyDescent="0.25">
      <c r="P336" s="225"/>
    </row>
    <row r="337" spans="16:16" x14ac:dyDescent="0.25">
      <c r="P337" s="225"/>
    </row>
    <row r="338" spans="16:16" x14ac:dyDescent="0.25">
      <c r="P338" s="225"/>
    </row>
    <row r="339" spans="16:16" x14ac:dyDescent="0.25">
      <c r="P339" s="225"/>
    </row>
    <row r="340" spans="16:16" x14ac:dyDescent="0.25">
      <c r="P340" s="225"/>
    </row>
    <row r="341" spans="16:16" x14ac:dyDescent="0.25">
      <c r="P341" s="225"/>
    </row>
    <row r="342" spans="16:16" x14ac:dyDescent="0.25">
      <c r="P342" s="225"/>
    </row>
    <row r="343" spans="16:16" x14ac:dyDescent="0.25">
      <c r="P343" s="225"/>
    </row>
    <row r="344" spans="16:16" x14ac:dyDescent="0.25">
      <c r="P344" s="225"/>
    </row>
    <row r="345" spans="16:16" x14ac:dyDescent="0.25">
      <c r="P345" s="225"/>
    </row>
    <row r="346" spans="16:16" x14ac:dyDescent="0.25">
      <c r="P346" s="225"/>
    </row>
    <row r="347" spans="16:16" x14ac:dyDescent="0.25">
      <c r="P347" s="225"/>
    </row>
    <row r="348" spans="16:16" x14ac:dyDescent="0.25">
      <c r="P348" s="225"/>
    </row>
    <row r="349" spans="16:16" x14ac:dyDescent="0.25">
      <c r="P349" s="225"/>
    </row>
    <row r="350" spans="16:16" x14ac:dyDescent="0.25">
      <c r="P350" s="225"/>
    </row>
    <row r="351" spans="16:16" x14ac:dyDescent="0.25">
      <c r="P351" s="225"/>
    </row>
    <row r="352" spans="16:16" x14ac:dyDescent="0.25">
      <c r="P352" s="225"/>
    </row>
    <row r="353" spans="16:16" x14ac:dyDescent="0.25">
      <c r="P353" s="225"/>
    </row>
    <row r="354" spans="16:16" x14ac:dyDescent="0.25">
      <c r="P354" s="225"/>
    </row>
    <row r="355" spans="16:16" x14ac:dyDescent="0.25">
      <c r="P355" s="225"/>
    </row>
    <row r="356" spans="16:16" x14ac:dyDescent="0.25">
      <c r="P356" s="225"/>
    </row>
    <row r="357" spans="16:16" x14ac:dyDescent="0.25">
      <c r="P357" s="225"/>
    </row>
    <row r="358" spans="16:16" x14ac:dyDescent="0.25">
      <c r="P358" s="225"/>
    </row>
    <row r="359" spans="16:16" x14ac:dyDescent="0.25">
      <c r="P359" s="225"/>
    </row>
    <row r="360" spans="16:16" x14ac:dyDescent="0.25">
      <c r="P360" s="225"/>
    </row>
    <row r="361" spans="16:16" x14ac:dyDescent="0.25">
      <c r="P361" s="225"/>
    </row>
    <row r="362" spans="16:16" x14ac:dyDescent="0.25">
      <c r="P362" s="225"/>
    </row>
    <row r="363" spans="16:16" x14ac:dyDescent="0.25">
      <c r="P363" s="225"/>
    </row>
    <row r="364" spans="16:16" x14ac:dyDescent="0.25">
      <c r="P364" s="225"/>
    </row>
    <row r="365" spans="16:16" x14ac:dyDescent="0.25">
      <c r="P365" s="225"/>
    </row>
    <row r="366" spans="16:16" x14ac:dyDescent="0.25">
      <c r="P366" s="225"/>
    </row>
    <row r="367" spans="16:16" x14ac:dyDescent="0.25">
      <c r="P367" s="225"/>
    </row>
    <row r="368" spans="16:16" x14ac:dyDescent="0.25">
      <c r="P368" s="225"/>
    </row>
    <row r="369" spans="16:16" x14ac:dyDescent="0.25">
      <c r="P369" s="225"/>
    </row>
    <row r="370" spans="16:16" x14ac:dyDescent="0.25">
      <c r="P370" s="225"/>
    </row>
    <row r="371" spans="16:16" x14ac:dyDescent="0.25">
      <c r="P371" s="225"/>
    </row>
    <row r="372" spans="16:16" x14ac:dyDescent="0.25">
      <c r="P372" s="225"/>
    </row>
    <row r="373" spans="16:16" x14ac:dyDescent="0.25">
      <c r="P373" s="225"/>
    </row>
    <row r="374" spans="16:16" x14ac:dyDescent="0.25">
      <c r="P374" s="225"/>
    </row>
    <row r="375" spans="16:16" x14ac:dyDescent="0.25">
      <c r="P375" s="225"/>
    </row>
    <row r="376" spans="16:16" x14ac:dyDescent="0.25">
      <c r="P376" s="225"/>
    </row>
    <row r="377" spans="16:16" x14ac:dyDescent="0.25">
      <c r="P377" s="225"/>
    </row>
    <row r="378" spans="16:16" x14ac:dyDescent="0.25">
      <c r="P378" s="225"/>
    </row>
    <row r="379" spans="16:16" x14ac:dyDescent="0.25">
      <c r="P379" s="225"/>
    </row>
    <row r="380" spans="16:16" x14ac:dyDescent="0.25">
      <c r="P380" s="225"/>
    </row>
    <row r="381" spans="16:16" x14ac:dyDescent="0.25">
      <c r="P381" s="225"/>
    </row>
    <row r="382" spans="16:16" x14ac:dyDescent="0.25">
      <c r="P382" s="225"/>
    </row>
    <row r="383" spans="16:16" x14ac:dyDescent="0.25">
      <c r="P383" s="225"/>
    </row>
    <row r="384" spans="16:16" x14ac:dyDescent="0.25">
      <c r="P384" s="225"/>
    </row>
    <row r="385" spans="16:16" x14ac:dyDescent="0.25">
      <c r="P385" s="225"/>
    </row>
    <row r="386" spans="16:16" x14ac:dyDescent="0.25">
      <c r="P386" s="225"/>
    </row>
    <row r="387" spans="16:16" x14ac:dyDescent="0.25">
      <c r="P387" s="225"/>
    </row>
    <row r="388" spans="16:16" x14ac:dyDescent="0.25">
      <c r="P388" s="225"/>
    </row>
    <row r="389" spans="16:16" x14ac:dyDescent="0.25">
      <c r="P389" s="225"/>
    </row>
    <row r="390" spans="16:16" x14ac:dyDescent="0.25">
      <c r="P390" s="225"/>
    </row>
    <row r="391" spans="16:16" x14ac:dyDescent="0.25">
      <c r="P391" s="225"/>
    </row>
    <row r="392" spans="16:16" x14ac:dyDescent="0.25">
      <c r="P392" s="225"/>
    </row>
    <row r="393" spans="16:16" x14ac:dyDescent="0.25">
      <c r="P393" s="225"/>
    </row>
    <row r="394" spans="16:16" x14ac:dyDescent="0.25">
      <c r="P394" s="225"/>
    </row>
  </sheetData>
  <sheetProtection autoFilter="0"/>
  <autoFilter ref="A9:N38" xr:uid="{00000000-0001-0000-0000-000000000000}">
    <filterColumn colId="8" showButton="0"/>
    <filterColumn colId="9" showButton="0"/>
    <filterColumn colId="10" showButton="0"/>
    <filterColumn colId="11" showButton="0"/>
    <filterColumn colId="12" showButton="0"/>
  </autoFilter>
  <mergeCells count="17">
    <mergeCell ref="P9:P12"/>
    <mergeCell ref="I10:J10"/>
    <mergeCell ref="K10:K11"/>
    <mergeCell ref="L10:M10"/>
    <mergeCell ref="N10:N11"/>
    <mergeCell ref="A4:N4"/>
    <mergeCell ref="A5:N5"/>
    <mergeCell ref="A6:N6"/>
    <mergeCell ref="A9:A11"/>
    <mergeCell ref="B9:B11"/>
    <mergeCell ref="C9:C11"/>
    <mergeCell ref="D9:D11"/>
    <mergeCell ref="E9:E11"/>
    <mergeCell ref="F9:F11"/>
    <mergeCell ref="G9:G11"/>
    <mergeCell ref="H9:H11"/>
    <mergeCell ref="I9:N9"/>
  </mergeCells>
  <phoneticPr fontId="15" type="noConversion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D1486-1B18-4BA8-B837-DBF05B249819}">
  <sheetPr>
    <outlinePr summaryBelow="0"/>
  </sheetPr>
  <dimension ref="A1:Z414"/>
  <sheetViews>
    <sheetView view="pageBreakPreview" zoomScale="85" zoomScaleNormal="85" zoomScaleSheetLayoutView="85" workbookViewId="0">
      <pane ySplit="11" topLeftCell="A12" activePane="bottomLeft" state="frozen"/>
      <selection pane="bottomLeft" activeCell="M15" sqref="M15"/>
    </sheetView>
  </sheetViews>
  <sheetFormatPr defaultColWidth="9.140625" defaultRowHeight="15" outlineLevelRow="1" x14ac:dyDescent="0.25"/>
  <cols>
    <col min="1" max="1" width="8" style="219" customWidth="1"/>
    <col min="2" max="2" width="21.28515625" style="220" customWidth="1"/>
    <col min="3" max="3" width="12.42578125" style="220" customWidth="1"/>
    <col min="4" max="4" width="67.28515625" style="221" customWidth="1"/>
    <col min="5" max="5" width="19.85546875" style="219" customWidth="1"/>
    <col min="6" max="7" width="9.5703125" style="220" customWidth="1"/>
    <col min="8" max="8" width="10" style="222" customWidth="1"/>
    <col min="9" max="9" width="12.85546875" style="222" customWidth="1"/>
    <col min="10" max="12" width="13.7109375" style="220" customWidth="1"/>
    <col min="13" max="13" width="19.42578125" style="220" bestFit="1" customWidth="1"/>
    <col min="14" max="14" width="19.5703125" style="220" customWidth="1"/>
    <col min="15" max="15" width="4.5703125" style="149" customWidth="1"/>
    <col min="16" max="16" width="76.7109375" style="150" customWidth="1"/>
    <col min="17" max="17" width="10" style="149" bestFit="1" customWidth="1"/>
    <col min="18" max="20" width="9.140625" style="149"/>
    <col min="21" max="21" width="3.140625" style="149" customWidth="1"/>
    <col min="22" max="22" width="5.85546875" style="149" customWidth="1"/>
    <col min="23" max="24" width="9.140625" style="149" customWidth="1"/>
    <col min="25" max="25" width="12.85546875" style="149" customWidth="1"/>
    <col min="26" max="26" width="32.5703125" style="149" customWidth="1"/>
    <col min="27" max="27" width="16.5703125" style="149" customWidth="1"/>
    <col min="28" max="16384" width="9.140625" style="149"/>
  </cols>
  <sheetData>
    <row r="1" spans="1:26" ht="15.75" x14ac:dyDescent="0.25">
      <c r="A1" s="145"/>
      <c r="B1" s="145"/>
      <c r="C1" s="145"/>
      <c r="D1" s="146"/>
      <c r="E1" s="146"/>
      <c r="F1" s="146"/>
      <c r="G1" s="146"/>
      <c r="H1" s="146"/>
      <c r="I1" s="147"/>
      <c r="J1" s="147"/>
      <c r="K1" s="147"/>
      <c r="L1" s="147"/>
      <c r="M1" s="147"/>
      <c r="N1" s="148"/>
    </row>
    <row r="2" spans="1:26" ht="15.75" x14ac:dyDescent="0.25">
      <c r="A2" s="145"/>
      <c r="B2" s="145"/>
      <c r="C2" s="145"/>
      <c r="D2" s="146"/>
      <c r="E2" s="146"/>
      <c r="F2" s="146"/>
      <c r="G2" s="146"/>
      <c r="H2" s="146"/>
      <c r="I2" s="147"/>
      <c r="J2" s="147"/>
      <c r="K2" s="147"/>
      <c r="L2" s="147"/>
      <c r="M2" s="147"/>
      <c r="N2" s="151"/>
    </row>
    <row r="3" spans="1:26" ht="15.75" x14ac:dyDescent="0.25">
      <c r="A3" s="145"/>
      <c r="B3" s="145"/>
      <c r="C3" s="145"/>
      <c r="D3" s="146"/>
      <c r="E3" s="146"/>
      <c r="F3" s="146"/>
      <c r="G3" s="146"/>
      <c r="H3" s="146"/>
      <c r="I3" s="147"/>
      <c r="J3" s="147"/>
      <c r="K3" s="147"/>
      <c r="L3" s="147"/>
      <c r="M3" s="147"/>
      <c r="N3" s="151"/>
    </row>
    <row r="4" spans="1:26" s="152" customFormat="1" ht="18.75" x14ac:dyDescent="0.25">
      <c r="A4" s="266" t="s">
        <v>84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  <c r="M4" s="266"/>
      <c r="N4" s="266"/>
      <c r="P4" s="150"/>
    </row>
    <row r="5" spans="1:26" s="152" customFormat="1" ht="15.75" x14ac:dyDescent="0.25">
      <c r="A5" s="267" t="s">
        <v>97</v>
      </c>
      <c r="B5" s="267"/>
      <c r="C5" s="267"/>
      <c r="D5" s="267"/>
      <c r="E5" s="267"/>
      <c r="F5" s="267"/>
      <c r="G5" s="267"/>
      <c r="H5" s="267"/>
      <c r="I5" s="267"/>
      <c r="J5" s="267"/>
      <c r="K5" s="267"/>
      <c r="L5" s="267"/>
      <c r="M5" s="267"/>
      <c r="N5" s="267"/>
      <c r="P5" s="150"/>
    </row>
    <row r="6" spans="1:26" s="152" customFormat="1" ht="15.75" x14ac:dyDescent="0.25">
      <c r="A6" s="267" t="s">
        <v>152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P6" s="150"/>
    </row>
    <row r="7" spans="1:26" s="152" customFormat="1" ht="15.75" x14ac:dyDescent="0.25">
      <c r="A7" s="153"/>
      <c r="B7" s="153"/>
      <c r="C7" s="153"/>
      <c r="D7" s="153"/>
      <c r="E7" s="153"/>
      <c r="F7" s="153"/>
      <c r="G7" s="153"/>
      <c r="H7" s="153"/>
      <c r="I7" s="153"/>
      <c r="J7" s="153"/>
      <c r="K7" s="153"/>
      <c r="L7" s="153"/>
      <c r="M7" s="153"/>
      <c r="N7" s="153"/>
      <c r="P7" s="154"/>
    </row>
    <row r="8" spans="1:26" s="152" customFormat="1" ht="15.75" thickBot="1" x14ac:dyDescent="0.25">
      <c r="A8" s="155"/>
      <c r="B8" s="156"/>
      <c r="C8" s="156"/>
      <c r="D8" s="146"/>
      <c r="E8" s="156"/>
      <c r="F8" s="157"/>
      <c r="G8" s="157"/>
      <c r="H8" s="156"/>
      <c r="I8" s="156"/>
      <c r="J8" s="102"/>
      <c r="K8" s="102"/>
      <c r="L8" s="102"/>
      <c r="M8" s="146"/>
      <c r="N8" s="158"/>
      <c r="P8" s="154"/>
    </row>
    <row r="9" spans="1:26" s="152" customFormat="1" x14ac:dyDescent="0.25">
      <c r="A9" s="268" t="s">
        <v>18</v>
      </c>
      <c r="B9" s="271" t="s">
        <v>1</v>
      </c>
      <c r="C9" s="271" t="s">
        <v>69</v>
      </c>
      <c r="D9" s="274" t="s">
        <v>17</v>
      </c>
      <c r="E9" s="274" t="s">
        <v>2</v>
      </c>
      <c r="F9" s="274" t="s">
        <v>19</v>
      </c>
      <c r="G9" s="277" t="s">
        <v>20</v>
      </c>
      <c r="H9" s="280" t="s">
        <v>10</v>
      </c>
      <c r="I9" s="283" t="s">
        <v>68</v>
      </c>
      <c r="J9" s="283"/>
      <c r="K9" s="283"/>
      <c r="L9" s="283"/>
      <c r="M9" s="283"/>
      <c r="N9" s="284"/>
      <c r="P9" s="293" t="s">
        <v>96</v>
      </c>
    </row>
    <row r="10" spans="1:26" s="152" customFormat="1" x14ac:dyDescent="0.2">
      <c r="A10" s="269"/>
      <c r="B10" s="272"/>
      <c r="C10" s="272"/>
      <c r="D10" s="275"/>
      <c r="E10" s="275"/>
      <c r="F10" s="275"/>
      <c r="G10" s="278"/>
      <c r="H10" s="281"/>
      <c r="I10" s="286" t="s">
        <v>64</v>
      </c>
      <c r="J10" s="287"/>
      <c r="K10" s="288" t="s">
        <v>65</v>
      </c>
      <c r="L10" s="290" t="s">
        <v>66</v>
      </c>
      <c r="M10" s="287"/>
      <c r="N10" s="291" t="s">
        <v>67</v>
      </c>
      <c r="O10" s="146"/>
      <c r="P10" s="294"/>
    </row>
    <row r="11" spans="1:26" s="152" customFormat="1" ht="26.25" thickBot="1" x14ac:dyDescent="0.3">
      <c r="A11" s="270"/>
      <c r="B11" s="273"/>
      <c r="C11" s="273"/>
      <c r="D11" s="276"/>
      <c r="E11" s="276"/>
      <c r="F11" s="276"/>
      <c r="G11" s="279"/>
      <c r="H11" s="282"/>
      <c r="I11" s="159" t="s">
        <v>3</v>
      </c>
      <c r="J11" s="159" t="s">
        <v>63</v>
      </c>
      <c r="K11" s="289"/>
      <c r="L11" s="160" t="s">
        <v>3</v>
      </c>
      <c r="M11" s="161" t="s">
        <v>63</v>
      </c>
      <c r="N11" s="292"/>
      <c r="P11" s="294"/>
    </row>
    <row r="12" spans="1:26" s="167" customFormat="1" ht="12.75" x14ac:dyDescent="0.25">
      <c r="A12" s="162">
        <v>1</v>
      </c>
      <c r="B12" s="163">
        <v>2</v>
      </c>
      <c r="C12" s="163">
        <v>3</v>
      </c>
      <c r="D12" s="163">
        <v>4</v>
      </c>
      <c r="E12" s="163">
        <v>5</v>
      </c>
      <c r="F12" s="163">
        <v>6</v>
      </c>
      <c r="G12" s="164">
        <v>7</v>
      </c>
      <c r="H12" s="165">
        <v>8</v>
      </c>
      <c r="I12" s="163">
        <v>9</v>
      </c>
      <c r="J12" s="163">
        <v>10</v>
      </c>
      <c r="K12" s="163">
        <v>11</v>
      </c>
      <c r="L12" s="163">
        <v>12</v>
      </c>
      <c r="M12" s="163">
        <v>13</v>
      </c>
      <c r="N12" s="166">
        <v>14</v>
      </c>
      <c r="P12" s="295"/>
    </row>
    <row r="13" spans="1:26" s="167" customFormat="1" ht="12.75" x14ac:dyDescent="0.25">
      <c r="A13" s="168">
        <v>1</v>
      </c>
      <c r="B13" s="169"/>
      <c r="C13" s="169"/>
      <c r="D13" s="170" t="s">
        <v>98</v>
      </c>
      <c r="E13" s="125"/>
      <c r="F13" s="171"/>
      <c r="G13" s="172"/>
      <c r="H13" s="127"/>
      <c r="I13" s="138"/>
      <c r="J13" s="173"/>
      <c r="K13" s="173"/>
      <c r="L13" s="173"/>
      <c r="M13" s="126"/>
      <c r="N13" s="128"/>
      <c r="P13" s="252"/>
    </row>
    <row r="14" spans="1:26" s="167" customFormat="1" outlineLevel="1" x14ac:dyDescent="0.25">
      <c r="A14" s="175" t="s">
        <v>13</v>
      </c>
      <c r="B14" s="176" t="s">
        <v>118</v>
      </c>
      <c r="C14" s="176"/>
      <c r="D14" s="177" t="s">
        <v>99</v>
      </c>
      <c r="E14" s="178" t="s">
        <v>6</v>
      </c>
      <c r="F14" s="179" t="s">
        <v>59</v>
      </c>
      <c r="G14" s="180"/>
      <c r="H14" s="104">
        <v>1</v>
      </c>
      <c r="I14" s="226"/>
      <c r="J14" s="105"/>
      <c r="K14" s="181">
        <f>J14</f>
        <v>0</v>
      </c>
      <c r="L14" s="181"/>
      <c r="M14" s="112">
        <f>J14*H14</f>
        <v>0</v>
      </c>
      <c r="N14" s="129">
        <f>M14</f>
        <v>0</v>
      </c>
      <c r="P14" s="182" t="s">
        <v>165</v>
      </c>
      <c r="U14" s="255"/>
    </row>
    <row r="15" spans="1:26" s="167" customFormat="1" ht="45" outlineLevel="1" x14ac:dyDescent="0.25">
      <c r="A15" s="183" t="s">
        <v>85</v>
      </c>
      <c r="B15" s="184"/>
      <c r="C15" s="185" t="s">
        <v>153</v>
      </c>
      <c r="D15" s="186" t="s">
        <v>164</v>
      </c>
      <c r="E15" s="187" t="s">
        <v>93</v>
      </c>
      <c r="F15" s="188" t="s">
        <v>94</v>
      </c>
      <c r="G15" s="189">
        <v>1</v>
      </c>
      <c r="H15" s="103">
        <f>1</f>
        <v>1</v>
      </c>
      <c r="I15" s="227"/>
      <c r="J15" s="106"/>
      <c r="K15" s="190">
        <f>I15</f>
        <v>0</v>
      </c>
      <c r="L15" s="190">
        <f>I15*H15</f>
        <v>0</v>
      </c>
      <c r="M15" s="114"/>
      <c r="N15" s="130">
        <f>L15</f>
        <v>0</v>
      </c>
      <c r="P15" s="111"/>
      <c r="Z15" s="191"/>
    </row>
    <row r="16" spans="1:26" s="167" customFormat="1" outlineLevel="1" x14ac:dyDescent="0.25">
      <c r="A16" s="183" t="s">
        <v>86</v>
      </c>
      <c r="B16" s="192"/>
      <c r="C16" s="185"/>
      <c r="D16" s="186" t="s">
        <v>100</v>
      </c>
      <c r="E16" s="187" t="s">
        <v>93</v>
      </c>
      <c r="F16" s="193" t="s">
        <v>59</v>
      </c>
      <c r="G16" s="189">
        <v>1</v>
      </c>
      <c r="H16" s="103">
        <f>3</f>
        <v>3</v>
      </c>
      <c r="I16" s="134"/>
      <c r="J16" s="194"/>
      <c r="K16" s="190"/>
      <c r="L16" s="190"/>
      <c r="M16" s="114"/>
      <c r="N16" s="130"/>
      <c r="P16" s="131"/>
      <c r="Z16" s="191"/>
    </row>
    <row r="17" spans="1:26" s="167" customFormat="1" outlineLevel="1" x14ac:dyDescent="0.25">
      <c r="A17" s="183" t="s">
        <v>128</v>
      </c>
      <c r="B17" s="192"/>
      <c r="C17" s="185"/>
      <c r="D17" s="186" t="s">
        <v>101</v>
      </c>
      <c r="E17" s="187" t="s">
        <v>93</v>
      </c>
      <c r="F17" s="193" t="s">
        <v>59</v>
      </c>
      <c r="G17" s="189">
        <v>1</v>
      </c>
      <c r="H17" s="103">
        <f>1</f>
        <v>1</v>
      </c>
      <c r="I17" s="134"/>
      <c r="J17" s="194"/>
      <c r="K17" s="194"/>
      <c r="L17" s="194"/>
      <c r="M17" s="133"/>
      <c r="N17" s="135"/>
      <c r="P17" s="131"/>
      <c r="Z17" s="191"/>
    </row>
    <row r="18" spans="1:26" s="167" customFormat="1" outlineLevel="1" x14ac:dyDescent="0.25">
      <c r="A18" s="183" t="s">
        <v>129</v>
      </c>
      <c r="B18" s="192"/>
      <c r="C18" s="185"/>
      <c r="D18" s="186" t="s">
        <v>102</v>
      </c>
      <c r="E18" s="187" t="s">
        <v>93</v>
      </c>
      <c r="F18" s="193" t="s">
        <v>59</v>
      </c>
      <c r="G18" s="189">
        <v>1</v>
      </c>
      <c r="H18" s="103">
        <f>4</f>
        <v>4</v>
      </c>
      <c r="I18" s="134"/>
      <c r="J18" s="194"/>
      <c r="K18" s="194"/>
      <c r="L18" s="194"/>
      <c r="M18" s="133"/>
      <c r="N18" s="135"/>
      <c r="P18" s="131"/>
      <c r="Z18" s="191"/>
    </row>
    <row r="19" spans="1:26" s="167" customFormat="1" outlineLevel="1" x14ac:dyDescent="0.25">
      <c r="A19" s="183" t="s">
        <v>130</v>
      </c>
      <c r="B19" s="192"/>
      <c r="C19" s="185"/>
      <c r="D19" s="186" t="s">
        <v>103</v>
      </c>
      <c r="E19" s="187" t="s">
        <v>93</v>
      </c>
      <c r="F19" s="193" t="s">
        <v>59</v>
      </c>
      <c r="G19" s="189">
        <v>1</v>
      </c>
      <c r="H19" s="103">
        <f>2</f>
        <v>2</v>
      </c>
      <c r="I19" s="134"/>
      <c r="J19" s="194"/>
      <c r="K19" s="194"/>
      <c r="L19" s="194"/>
      <c r="M19" s="133"/>
      <c r="N19" s="135"/>
      <c r="P19" s="131"/>
      <c r="Z19" s="191"/>
    </row>
    <row r="20" spans="1:26" s="167" customFormat="1" ht="45" outlineLevel="1" x14ac:dyDescent="0.25">
      <c r="A20" s="183" t="s">
        <v>131</v>
      </c>
      <c r="B20" s="192"/>
      <c r="C20" s="185"/>
      <c r="D20" s="186" t="s">
        <v>104</v>
      </c>
      <c r="E20" s="187" t="s">
        <v>93</v>
      </c>
      <c r="F20" s="193" t="s">
        <v>59</v>
      </c>
      <c r="G20" s="189">
        <v>1</v>
      </c>
      <c r="H20" s="103">
        <f>1</f>
        <v>1</v>
      </c>
      <c r="I20" s="134"/>
      <c r="J20" s="194"/>
      <c r="K20" s="194"/>
      <c r="L20" s="194"/>
      <c r="M20" s="133"/>
      <c r="N20" s="135"/>
      <c r="P20" s="131"/>
      <c r="Z20" s="191"/>
    </row>
    <row r="21" spans="1:26" s="167" customFormat="1" outlineLevel="1" x14ac:dyDescent="0.25">
      <c r="A21" s="183" t="s">
        <v>132</v>
      </c>
      <c r="B21" s="192"/>
      <c r="C21" s="185"/>
      <c r="D21" s="186" t="s">
        <v>105</v>
      </c>
      <c r="E21" s="187" t="s">
        <v>93</v>
      </c>
      <c r="F21" s="193" t="s">
        <v>59</v>
      </c>
      <c r="G21" s="189">
        <v>1</v>
      </c>
      <c r="H21" s="103">
        <f>1</f>
        <v>1</v>
      </c>
      <c r="I21" s="134"/>
      <c r="J21" s="194"/>
      <c r="K21" s="194"/>
      <c r="L21" s="194"/>
      <c r="M21" s="133"/>
      <c r="N21" s="135"/>
      <c r="P21" s="131"/>
      <c r="Z21" s="191"/>
    </row>
    <row r="22" spans="1:26" s="167" customFormat="1" ht="30" outlineLevel="1" x14ac:dyDescent="0.25">
      <c r="A22" s="183" t="s">
        <v>133</v>
      </c>
      <c r="B22" s="192"/>
      <c r="C22" s="185"/>
      <c r="D22" s="186" t="s">
        <v>106</v>
      </c>
      <c r="E22" s="187" t="s">
        <v>93</v>
      </c>
      <c r="F22" s="193" t="s">
        <v>59</v>
      </c>
      <c r="G22" s="189">
        <v>1</v>
      </c>
      <c r="H22" s="103">
        <f>1</f>
        <v>1</v>
      </c>
      <c r="I22" s="134"/>
      <c r="J22" s="194"/>
      <c r="K22" s="194"/>
      <c r="L22" s="194"/>
      <c r="M22" s="133"/>
      <c r="N22" s="135"/>
      <c r="P22" s="131"/>
      <c r="Z22" s="191"/>
    </row>
    <row r="23" spans="1:26" s="167" customFormat="1" ht="30" outlineLevel="1" x14ac:dyDescent="0.25">
      <c r="A23" s="183" t="s">
        <v>134</v>
      </c>
      <c r="B23" s="192"/>
      <c r="C23" s="185"/>
      <c r="D23" s="186" t="s">
        <v>107</v>
      </c>
      <c r="E23" s="187" t="s">
        <v>93</v>
      </c>
      <c r="F23" s="193" t="s">
        <v>59</v>
      </c>
      <c r="G23" s="189">
        <v>1</v>
      </c>
      <c r="H23" s="103">
        <f>2</f>
        <v>2</v>
      </c>
      <c r="I23" s="134"/>
      <c r="J23" s="194"/>
      <c r="K23" s="194"/>
      <c r="L23" s="194"/>
      <c r="M23" s="133"/>
      <c r="N23" s="135"/>
      <c r="P23" s="131"/>
      <c r="Z23" s="191"/>
    </row>
    <row r="24" spans="1:26" s="167" customFormat="1" outlineLevel="1" x14ac:dyDescent="0.25">
      <c r="A24" s="183" t="s">
        <v>135</v>
      </c>
      <c r="B24" s="192"/>
      <c r="C24" s="185"/>
      <c r="D24" s="186" t="s">
        <v>108</v>
      </c>
      <c r="E24" s="187" t="s">
        <v>93</v>
      </c>
      <c r="F24" s="193" t="s">
        <v>59</v>
      </c>
      <c r="G24" s="189">
        <v>1</v>
      </c>
      <c r="H24" s="103">
        <f>1</f>
        <v>1</v>
      </c>
      <c r="I24" s="134"/>
      <c r="J24" s="194"/>
      <c r="K24" s="194"/>
      <c r="L24" s="194"/>
      <c r="M24" s="133"/>
      <c r="N24" s="135"/>
      <c r="P24" s="131"/>
      <c r="Z24" s="191"/>
    </row>
    <row r="25" spans="1:26" s="167" customFormat="1" ht="30" outlineLevel="1" x14ac:dyDescent="0.25">
      <c r="A25" s="183" t="s">
        <v>136</v>
      </c>
      <c r="B25" s="192"/>
      <c r="C25" s="185"/>
      <c r="D25" s="261" t="s">
        <v>109</v>
      </c>
      <c r="E25" s="187" t="s">
        <v>93</v>
      </c>
      <c r="F25" s="193" t="s">
        <v>59</v>
      </c>
      <c r="G25" s="189">
        <v>1</v>
      </c>
      <c r="H25" s="103">
        <f>1</f>
        <v>1</v>
      </c>
      <c r="I25" s="134"/>
      <c r="J25" s="194"/>
      <c r="K25" s="194"/>
      <c r="L25" s="194"/>
      <c r="M25" s="133"/>
      <c r="N25" s="135"/>
      <c r="P25" s="131"/>
      <c r="Z25" s="191"/>
    </row>
    <row r="26" spans="1:26" s="167" customFormat="1" outlineLevel="1" x14ac:dyDescent="0.25">
      <c r="A26" s="183" t="s">
        <v>137</v>
      </c>
      <c r="B26" s="192"/>
      <c r="C26" s="185"/>
      <c r="D26" s="186" t="s">
        <v>110</v>
      </c>
      <c r="E26" s="187" t="s">
        <v>93</v>
      </c>
      <c r="F26" s="193" t="s">
        <v>59</v>
      </c>
      <c r="G26" s="189">
        <v>1</v>
      </c>
      <c r="H26" s="103">
        <f>1</f>
        <v>1</v>
      </c>
      <c r="I26" s="134"/>
      <c r="J26" s="194"/>
      <c r="K26" s="194"/>
      <c r="L26" s="194"/>
      <c r="M26" s="133"/>
      <c r="N26" s="135"/>
      <c r="P26" s="131"/>
      <c r="Z26" s="191"/>
    </row>
    <row r="27" spans="1:26" s="167" customFormat="1" outlineLevel="1" x14ac:dyDescent="0.25">
      <c r="A27" s="183" t="s">
        <v>138</v>
      </c>
      <c r="B27" s="192"/>
      <c r="C27" s="185"/>
      <c r="D27" s="186" t="s">
        <v>111</v>
      </c>
      <c r="E27" s="187" t="s">
        <v>93</v>
      </c>
      <c r="F27" s="193" t="s">
        <v>59</v>
      </c>
      <c r="G27" s="189">
        <v>1</v>
      </c>
      <c r="H27" s="103">
        <f>6</f>
        <v>6</v>
      </c>
      <c r="I27" s="134"/>
      <c r="J27" s="194"/>
      <c r="K27" s="194"/>
      <c r="L27" s="194"/>
      <c r="M27" s="133"/>
      <c r="N27" s="135"/>
      <c r="P27" s="131"/>
      <c r="Z27" s="191"/>
    </row>
    <row r="28" spans="1:26" s="167" customFormat="1" outlineLevel="1" x14ac:dyDescent="0.25">
      <c r="A28" s="183" t="s">
        <v>139</v>
      </c>
      <c r="B28" s="192"/>
      <c r="C28" s="185"/>
      <c r="D28" s="186" t="s">
        <v>112</v>
      </c>
      <c r="E28" s="187" t="s">
        <v>93</v>
      </c>
      <c r="F28" s="193" t="s">
        <v>59</v>
      </c>
      <c r="G28" s="189">
        <v>1</v>
      </c>
      <c r="H28" s="103">
        <f>2</f>
        <v>2</v>
      </c>
      <c r="I28" s="134"/>
      <c r="J28" s="194"/>
      <c r="K28" s="194"/>
      <c r="L28" s="194"/>
      <c r="M28" s="133"/>
      <c r="N28" s="135"/>
      <c r="P28" s="131"/>
      <c r="Z28" s="191"/>
    </row>
    <row r="29" spans="1:26" s="167" customFormat="1" outlineLevel="1" x14ac:dyDescent="0.25">
      <c r="A29" s="183" t="s">
        <v>140</v>
      </c>
      <c r="B29" s="192"/>
      <c r="C29" s="185"/>
      <c r="D29" s="186" t="s">
        <v>113</v>
      </c>
      <c r="E29" s="187" t="s">
        <v>93</v>
      </c>
      <c r="F29" s="193" t="s">
        <v>59</v>
      </c>
      <c r="G29" s="189">
        <v>1</v>
      </c>
      <c r="H29" s="103">
        <f>1</f>
        <v>1</v>
      </c>
      <c r="I29" s="134"/>
      <c r="J29" s="194"/>
      <c r="K29" s="194"/>
      <c r="L29" s="194"/>
      <c r="M29" s="133"/>
      <c r="N29" s="135"/>
      <c r="P29" s="131"/>
      <c r="Z29" s="191"/>
    </row>
    <row r="30" spans="1:26" s="167" customFormat="1" outlineLevel="1" x14ac:dyDescent="0.25">
      <c r="A30" s="183" t="s">
        <v>141</v>
      </c>
      <c r="B30" s="192"/>
      <c r="C30" s="185"/>
      <c r="D30" s="186" t="s">
        <v>114</v>
      </c>
      <c r="E30" s="187" t="s">
        <v>93</v>
      </c>
      <c r="F30" s="193" t="s">
        <v>59</v>
      </c>
      <c r="G30" s="189">
        <v>1</v>
      </c>
      <c r="H30" s="103">
        <f>1</f>
        <v>1</v>
      </c>
      <c r="I30" s="134"/>
      <c r="J30" s="194"/>
      <c r="K30" s="194"/>
      <c r="L30" s="194"/>
      <c r="M30" s="133"/>
      <c r="N30" s="135"/>
      <c r="P30" s="131"/>
      <c r="Z30" s="191"/>
    </row>
    <row r="31" spans="1:26" s="167" customFormat="1" ht="30" outlineLevel="1" x14ac:dyDescent="0.25">
      <c r="A31" s="183" t="s">
        <v>142</v>
      </c>
      <c r="B31" s="192"/>
      <c r="C31" s="185"/>
      <c r="D31" s="186" t="s">
        <v>115</v>
      </c>
      <c r="E31" s="187" t="s">
        <v>93</v>
      </c>
      <c r="F31" s="193" t="s">
        <v>59</v>
      </c>
      <c r="G31" s="189">
        <v>1</v>
      </c>
      <c r="H31" s="103">
        <f>1</f>
        <v>1</v>
      </c>
      <c r="I31" s="134"/>
      <c r="J31" s="194"/>
      <c r="K31" s="194"/>
      <c r="L31" s="194"/>
      <c r="M31" s="133"/>
      <c r="N31" s="135"/>
      <c r="P31" s="131"/>
      <c r="Z31" s="191"/>
    </row>
    <row r="32" spans="1:26" s="167" customFormat="1" outlineLevel="1" x14ac:dyDescent="0.25">
      <c r="A32" s="183" t="s">
        <v>143</v>
      </c>
      <c r="B32" s="192"/>
      <c r="C32" s="185"/>
      <c r="D32" s="186" t="s">
        <v>116</v>
      </c>
      <c r="E32" s="187" t="s">
        <v>93</v>
      </c>
      <c r="F32" s="193" t="s">
        <v>59</v>
      </c>
      <c r="G32" s="189">
        <v>1</v>
      </c>
      <c r="H32" s="103">
        <f>5</f>
        <v>5</v>
      </c>
      <c r="I32" s="134"/>
      <c r="J32" s="194"/>
      <c r="K32" s="194"/>
      <c r="L32" s="194"/>
      <c r="M32" s="133"/>
      <c r="N32" s="135"/>
      <c r="P32" s="131"/>
      <c r="Z32" s="191"/>
    </row>
    <row r="33" spans="1:26" s="167" customFormat="1" outlineLevel="1" x14ac:dyDescent="0.25">
      <c r="A33" s="183" t="s">
        <v>144</v>
      </c>
      <c r="B33" s="192"/>
      <c r="C33" s="185"/>
      <c r="D33" s="186" t="s">
        <v>117</v>
      </c>
      <c r="E33" s="187" t="s">
        <v>93</v>
      </c>
      <c r="F33" s="193" t="s">
        <v>59</v>
      </c>
      <c r="G33" s="189">
        <v>1</v>
      </c>
      <c r="H33" s="103">
        <f>3</f>
        <v>3</v>
      </c>
      <c r="I33" s="134"/>
      <c r="J33" s="194"/>
      <c r="K33" s="194"/>
      <c r="L33" s="194"/>
      <c r="M33" s="133"/>
      <c r="N33" s="135"/>
      <c r="P33" s="131"/>
      <c r="Z33" s="191"/>
    </row>
    <row r="34" spans="1:26" s="167" customFormat="1" outlineLevel="1" x14ac:dyDescent="0.25">
      <c r="A34" s="175" t="s">
        <v>14</v>
      </c>
      <c r="B34" s="176" t="s">
        <v>120</v>
      </c>
      <c r="C34" s="176"/>
      <c r="D34" s="177" t="s">
        <v>119</v>
      </c>
      <c r="E34" s="178" t="s">
        <v>6</v>
      </c>
      <c r="F34" s="179" t="s">
        <v>59</v>
      </c>
      <c r="G34" s="180"/>
      <c r="H34" s="104">
        <f>H35</f>
        <v>32</v>
      </c>
      <c r="I34" s="226"/>
      <c r="J34" s="105"/>
      <c r="K34" s="181">
        <f>J34</f>
        <v>0</v>
      </c>
      <c r="L34" s="181"/>
      <c r="M34" s="112">
        <f>J34*H34</f>
        <v>0</v>
      </c>
      <c r="N34" s="129">
        <f>M34</f>
        <v>0</v>
      </c>
      <c r="P34" s="182" t="s">
        <v>165</v>
      </c>
      <c r="U34" s="255"/>
    </row>
    <row r="35" spans="1:26" s="167" customFormat="1" outlineLevel="1" x14ac:dyDescent="0.25">
      <c r="A35" s="195" t="s">
        <v>87</v>
      </c>
      <c r="B35" s="192"/>
      <c r="C35" s="185"/>
      <c r="D35" s="196" t="s">
        <v>121</v>
      </c>
      <c r="E35" s="187" t="s">
        <v>93</v>
      </c>
      <c r="F35" s="193" t="s">
        <v>59</v>
      </c>
      <c r="G35" s="189">
        <v>1</v>
      </c>
      <c r="H35" s="103">
        <v>32</v>
      </c>
      <c r="I35" s="227"/>
      <c r="J35" s="113"/>
      <c r="K35" s="190">
        <f>I35</f>
        <v>0</v>
      </c>
      <c r="L35" s="190">
        <f>I35*H35</f>
        <v>0</v>
      </c>
      <c r="M35" s="114"/>
      <c r="N35" s="130">
        <f>L35</f>
        <v>0</v>
      </c>
      <c r="P35" s="143"/>
      <c r="Z35" s="191"/>
    </row>
    <row r="36" spans="1:26" s="167" customFormat="1" outlineLevel="1" x14ac:dyDescent="0.25">
      <c r="A36" s="195" t="s">
        <v>145</v>
      </c>
      <c r="B36" s="192"/>
      <c r="C36" s="185"/>
      <c r="D36" s="197" t="s">
        <v>122</v>
      </c>
      <c r="E36" s="187" t="s">
        <v>93</v>
      </c>
      <c r="F36" s="198" t="s">
        <v>59</v>
      </c>
      <c r="G36" s="189">
        <v>1</v>
      </c>
      <c r="H36" s="103">
        <v>1</v>
      </c>
      <c r="I36" s="227"/>
      <c r="J36" s="132"/>
      <c r="K36" s="190">
        <f>I36</f>
        <v>0</v>
      </c>
      <c r="L36" s="190">
        <f>I36*H36</f>
        <v>0</v>
      </c>
      <c r="M36" s="114"/>
      <c r="N36" s="130">
        <f>L36</f>
        <v>0</v>
      </c>
      <c r="P36" s="143"/>
      <c r="Z36" s="191"/>
    </row>
    <row r="37" spans="1:26" s="167" customFormat="1" ht="76.5" outlineLevel="1" x14ac:dyDescent="0.25">
      <c r="A37" s="175" t="s">
        <v>15</v>
      </c>
      <c r="B37" s="176" t="s">
        <v>123</v>
      </c>
      <c r="C37" s="176"/>
      <c r="D37" s="201" t="s">
        <v>162</v>
      </c>
      <c r="E37" s="178" t="s">
        <v>6</v>
      </c>
      <c r="F37" s="179" t="s">
        <v>92</v>
      </c>
      <c r="G37" s="180"/>
      <c r="H37" s="104">
        <f>66+52+35+22+66+52+35</f>
        <v>328</v>
      </c>
      <c r="I37" s="226"/>
      <c r="J37" s="254"/>
      <c r="K37" s="181">
        <f>J37</f>
        <v>0</v>
      </c>
      <c r="L37" s="181"/>
      <c r="M37" s="112">
        <f>J37*H37</f>
        <v>0</v>
      </c>
      <c r="N37" s="129">
        <f>M37</f>
        <v>0</v>
      </c>
      <c r="P37" s="182" t="s">
        <v>154</v>
      </c>
      <c r="Z37" s="191"/>
    </row>
    <row r="38" spans="1:26" s="167" customFormat="1" ht="45" outlineLevel="1" x14ac:dyDescent="0.25">
      <c r="A38" s="203" t="s">
        <v>95</v>
      </c>
      <c r="B38" s="204"/>
      <c r="C38" s="204"/>
      <c r="D38" s="205" t="s">
        <v>124</v>
      </c>
      <c r="E38" s="206" t="s">
        <v>93</v>
      </c>
      <c r="F38" s="188" t="s">
        <v>92</v>
      </c>
      <c r="G38" s="207">
        <v>1.03</v>
      </c>
      <c r="H38" s="136">
        <f>ROUND((66+52+35+22+66+52+35)*G38,0)</f>
        <v>338</v>
      </c>
      <c r="I38" s="229"/>
      <c r="J38" s="230"/>
      <c r="K38" s="190">
        <f t="shared" ref="K38:K43" si="0">I38</f>
        <v>0</v>
      </c>
      <c r="L38" s="190">
        <f t="shared" ref="L38:L43" si="1">I38*H38</f>
        <v>0</v>
      </c>
      <c r="M38" s="114"/>
      <c r="N38" s="130">
        <f t="shared" ref="N38:N43" si="2">L38</f>
        <v>0</v>
      </c>
      <c r="P38" s="144"/>
      <c r="Z38" s="191"/>
    </row>
    <row r="39" spans="1:26" s="167" customFormat="1" ht="76.5" outlineLevel="1" x14ac:dyDescent="0.25">
      <c r="A39" s="175" t="s">
        <v>16</v>
      </c>
      <c r="B39" s="176" t="s">
        <v>123</v>
      </c>
      <c r="C39" s="176"/>
      <c r="D39" s="201" t="s">
        <v>155</v>
      </c>
      <c r="E39" s="178" t="s">
        <v>6</v>
      </c>
      <c r="F39" s="179" t="s">
        <v>92</v>
      </c>
      <c r="G39" s="180"/>
      <c r="H39" s="104">
        <f>544</f>
        <v>544</v>
      </c>
      <c r="I39" s="226"/>
      <c r="J39" s="254"/>
      <c r="K39" s="181">
        <f>J39</f>
        <v>0</v>
      </c>
      <c r="L39" s="181"/>
      <c r="M39" s="112">
        <f>J39*H39</f>
        <v>0</v>
      </c>
      <c r="N39" s="129">
        <f>M39</f>
        <v>0</v>
      </c>
      <c r="P39" s="182" t="s">
        <v>154</v>
      </c>
      <c r="Z39" s="191"/>
    </row>
    <row r="40" spans="1:26" s="167" customFormat="1" ht="45" outlineLevel="1" x14ac:dyDescent="0.25">
      <c r="A40" s="203" t="s">
        <v>156</v>
      </c>
      <c r="B40" s="204"/>
      <c r="C40" s="204"/>
      <c r="D40" s="205" t="s">
        <v>124</v>
      </c>
      <c r="E40" s="206" t="s">
        <v>93</v>
      </c>
      <c r="F40" s="188" t="s">
        <v>92</v>
      </c>
      <c r="G40" s="207">
        <v>1.03</v>
      </c>
      <c r="H40" s="136">
        <f>ROUND((18+18+18+18+23+23+23)*G40,0)</f>
        <v>145</v>
      </c>
      <c r="I40" s="229"/>
      <c r="J40" s="230"/>
      <c r="K40" s="190">
        <f t="shared" ref="K40" si="3">I40</f>
        <v>0</v>
      </c>
      <c r="L40" s="190">
        <f t="shared" ref="L40" si="4">I40*H40</f>
        <v>0</v>
      </c>
      <c r="M40" s="114"/>
      <c r="N40" s="130">
        <f t="shared" ref="N40" si="5">L40</f>
        <v>0</v>
      </c>
      <c r="P40" s="144"/>
      <c r="Z40" s="191"/>
    </row>
    <row r="41" spans="1:26" s="167" customFormat="1" ht="30" outlineLevel="1" x14ac:dyDescent="0.25">
      <c r="A41" s="183" t="s">
        <v>157</v>
      </c>
      <c r="B41" s="208"/>
      <c r="C41" s="209"/>
      <c r="D41" s="205" t="s">
        <v>149</v>
      </c>
      <c r="E41" s="206" t="s">
        <v>93</v>
      </c>
      <c r="F41" s="188" t="s">
        <v>92</v>
      </c>
      <c r="G41" s="207">
        <v>1.03</v>
      </c>
      <c r="H41" s="136">
        <f>ROUND(394*G41,0)</f>
        <v>406</v>
      </c>
      <c r="I41" s="227"/>
      <c r="J41" s="113"/>
      <c r="K41" s="190">
        <f t="shared" si="0"/>
        <v>0</v>
      </c>
      <c r="L41" s="190">
        <f t="shared" si="1"/>
        <v>0</v>
      </c>
      <c r="M41" s="114"/>
      <c r="N41" s="130">
        <f t="shared" si="2"/>
        <v>0</v>
      </c>
      <c r="P41" s="143"/>
      <c r="Z41" s="191"/>
    </row>
    <row r="42" spans="1:26" s="167" customFormat="1" ht="45" outlineLevel="1" x14ac:dyDescent="0.25">
      <c r="A42" s="203" t="s">
        <v>158</v>
      </c>
      <c r="B42" s="208"/>
      <c r="C42" s="209"/>
      <c r="D42" s="205" t="s">
        <v>125</v>
      </c>
      <c r="E42" s="206" t="s">
        <v>93</v>
      </c>
      <c r="F42" s="188" t="s">
        <v>92</v>
      </c>
      <c r="G42" s="207">
        <v>1.03</v>
      </c>
      <c r="H42" s="136">
        <f>ROUND(9*G42,0)</f>
        <v>9</v>
      </c>
      <c r="I42" s="227"/>
      <c r="J42" s="132"/>
      <c r="K42" s="190">
        <f t="shared" si="0"/>
        <v>0</v>
      </c>
      <c r="L42" s="190">
        <f t="shared" si="1"/>
        <v>0</v>
      </c>
      <c r="M42" s="114"/>
      <c r="N42" s="130">
        <f t="shared" si="2"/>
        <v>0</v>
      </c>
      <c r="P42" s="131"/>
      <c r="Z42" s="191"/>
    </row>
    <row r="43" spans="1:26" s="167" customFormat="1" ht="30" outlineLevel="1" x14ac:dyDescent="0.25">
      <c r="A43" s="183" t="s">
        <v>159</v>
      </c>
      <c r="B43" s="208"/>
      <c r="C43" s="209"/>
      <c r="D43" s="205" t="s">
        <v>126</v>
      </c>
      <c r="E43" s="206" t="s">
        <v>93</v>
      </c>
      <c r="F43" s="193" t="s">
        <v>92</v>
      </c>
      <c r="G43" s="189">
        <v>1.1000000000000001</v>
      </c>
      <c r="H43" s="136">
        <f>ROUND(544*G43,0)</f>
        <v>598</v>
      </c>
      <c r="I43" s="227"/>
      <c r="J43" s="132"/>
      <c r="K43" s="190">
        <f t="shared" si="0"/>
        <v>0</v>
      </c>
      <c r="L43" s="190">
        <f t="shared" si="1"/>
        <v>0</v>
      </c>
      <c r="M43" s="114"/>
      <c r="N43" s="130">
        <f t="shared" si="2"/>
        <v>0</v>
      </c>
      <c r="P43" s="131"/>
      <c r="Z43" s="191"/>
    </row>
    <row r="44" spans="1:26" s="167" customFormat="1" ht="12.75" outlineLevel="1" x14ac:dyDescent="0.25">
      <c r="A44" s="199" t="s">
        <v>31</v>
      </c>
      <c r="B44" s="176"/>
      <c r="C44" s="200"/>
      <c r="D44" s="201" t="s">
        <v>161</v>
      </c>
      <c r="E44" s="178" t="s">
        <v>6</v>
      </c>
      <c r="F44" s="202" t="s">
        <v>94</v>
      </c>
      <c r="G44" s="180"/>
      <c r="H44" s="104">
        <v>1</v>
      </c>
      <c r="I44" s="226"/>
      <c r="J44" s="228"/>
      <c r="K44" s="181">
        <f>J44</f>
        <v>0</v>
      </c>
      <c r="L44" s="181"/>
      <c r="M44" s="112">
        <f>J44*H44</f>
        <v>0</v>
      </c>
      <c r="N44" s="129">
        <f>M44</f>
        <v>0</v>
      </c>
      <c r="P44" s="174"/>
      <c r="Z44" s="191"/>
    </row>
    <row r="45" spans="1:26" s="146" customFormat="1" x14ac:dyDescent="0.2">
      <c r="A45" s="210"/>
      <c r="B45" s="211"/>
      <c r="C45" s="115"/>
      <c r="D45" s="115" t="s">
        <v>27</v>
      </c>
      <c r="E45" s="107"/>
      <c r="F45" s="107"/>
      <c r="G45" s="107"/>
      <c r="H45" s="108"/>
      <c r="I45" s="109"/>
      <c r="J45" s="110"/>
      <c r="K45" s="110"/>
      <c r="L45" s="119">
        <f>SUM(L14:L44)</f>
        <v>0</v>
      </c>
      <c r="M45" s="119">
        <f t="shared" ref="M45" si="6">SUM(M14:M44)</f>
        <v>0</v>
      </c>
      <c r="N45" s="119">
        <f>SUM(N14:N44)</f>
        <v>0</v>
      </c>
      <c r="P45" s="252"/>
    </row>
    <row r="46" spans="1:26" ht="15.75" thickBot="1" x14ac:dyDescent="0.3">
      <c r="A46" s="212"/>
      <c r="B46" s="213"/>
      <c r="C46" s="116"/>
      <c r="D46" s="116" t="s">
        <v>70</v>
      </c>
      <c r="E46" s="116"/>
      <c r="F46" s="116"/>
      <c r="G46" s="137"/>
      <c r="H46" s="124"/>
      <c r="I46" s="139"/>
      <c r="J46" s="116"/>
      <c r="K46" s="116"/>
      <c r="L46" s="118"/>
      <c r="M46" s="118"/>
      <c r="N46" s="117">
        <f>N45/1.22*0.22</f>
        <v>0</v>
      </c>
      <c r="P46" s="252"/>
    </row>
    <row r="47" spans="1:26" s="217" customFormat="1" x14ac:dyDescent="0.25">
      <c r="A47" s="214" t="s">
        <v>71</v>
      </c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6"/>
      <c r="P47" s="252"/>
    </row>
    <row r="48" spans="1:26" s="217" customFormat="1" x14ac:dyDescent="0.25">
      <c r="A48" s="231" t="s">
        <v>12</v>
      </c>
      <c r="B48" s="232"/>
      <c r="C48" s="232"/>
      <c r="D48" s="233" t="s">
        <v>72</v>
      </c>
      <c r="E48" s="232"/>
      <c r="F48" s="232"/>
      <c r="G48" s="232"/>
      <c r="H48" s="232"/>
      <c r="I48" s="232"/>
      <c r="J48" s="232"/>
      <c r="K48" s="232"/>
      <c r="L48" s="232"/>
      <c r="M48" s="232"/>
      <c r="N48" s="234"/>
      <c r="P48" s="252"/>
    </row>
    <row r="49" spans="1:16" s="218" customFormat="1" x14ac:dyDescent="0.25">
      <c r="A49" s="231" t="s">
        <v>7</v>
      </c>
      <c r="B49" s="232"/>
      <c r="C49" s="232"/>
      <c r="D49" s="233" t="s">
        <v>73</v>
      </c>
      <c r="E49" s="232"/>
      <c r="F49" s="232"/>
      <c r="G49" s="232"/>
      <c r="H49" s="232"/>
      <c r="I49" s="232"/>
      <c r="J49" s="232"/>
      <c r="K49" s="232"/>
      <c r="L49" s="232"/>
      <c r="M49" s="232"/>
      <c r="N49" s="234"/>
      <c r="P49" s="252"/>
    </row>
    <row r="50" spans="1:16" s="218" customFormat="1" x14ac:dyDescent="0.25">
      <c r="A50" s="231" t="s">
        <v>60</v>
      </c>
      <c r="B50" s="232"/>
      <c r="C50" s="232"/>
      <c r="D50" s="233" t="s">
        <v>74</v>
      </c>
      <c r="E50" s="232"/>
      <c r="F50" s="232"/>
      <c r="G50" s="232"/>
      <c r="H50" s="232"/>
      <c r="I50" s="232"/>
      <c r="J50" s="232"/>
      <c r="K50" s="232"/>
      <c r="L50" s="232"/>
      <c r="M50" s="232"/>
      <c r="N50" s="234"/>
      <c r="P50" s="252"/>
    </row>
    <row r="51" spans="1:16" s="218" customFormat="1" ht="25.5" x14ac:dyDescent="0.25">
      <c r="A51" s="231" t="s">
        <v>61</v>
      </c>
      <c r="B51" s="232"/>
      <c r="C51" s="232"/>
      <c r="D51" s="233" t="s">
        <v>75</v>
      </c>
      <c r="E51" s="232"/>
      <c r="F51" s="232"/>
      <c r="G51" s="232"/>
      <c r="H51" s="232"/>
      <c r="I51" s="232"/>
      <c r="J51" s="232"/>
      <c r="K51" s="232"/>
      <c r="L51" s="232"/>
      <c r="M51" s="232"/>
      <c r="N51" s="234"/>
      <c r="P51" s="252"/>
    </row>
    <row r="52" spans="1:16" s="217" customFormat="1" x14ac:dyDescent="0.25">
      <c r="A52" s="235" t="s">
        <v>62</v>
      </c>
      <c r="B52" s="236"/>
      <c r="C52" s="236"/>
      <c r="D52" s="233" t="s">
        <v>76</v>
      </c>
      <c r="E52" s="237"/>
      <c r="F52" s="237"/>
      <c r="G52" s="237"/>
      <c r="H52" s="237"/>
      <c r="I52" s="238"/>
      <c r="J52" s="238"/>
      <c r="K52" s="238"/>
      <c r="L52" s="238"/>
      <c r="M52" s="238"/>
      <c r="N52" s="239"/>
      <c r="P52" s="252"/>
    </row>
    <row r="53" spans="1:16" s="217" customFormat="1" ht="15.75" x14ac:dyDescent="0.25">
      <c r="A53" s="231" t="s">
        <v>83</v>
      </c>
      <c r="B53" s="120"/>
      <c r="C53" s="120"/>
      <c r="D53" s="233" t="s">
        <v>77</v>
      </c>
      <c r="E53" s="121"/>
      <c r="F53" s="121"/>
      <c r="G53" s="120"/>
      <c r="H53" s="122"/>
      <c r="I53" s="121"/>
      <c r="J53" s="121"/>
      <c r="K53" s="120"/>
      <c r="L53" s="120"/>
      <c r="M53" s="121"/>
      <c r="N53" s="123"/>
      <c r="P53" s="252"/>
    </row>
    <row r="54" spans="1:16" x14ac:dyDescent="0.25">
      <c r="A54" s="240">
        <v>7</v>
      </c>
      <c r="B54" s="241"/>
      <c r="C54" s="241"/>
      <c r="D54" s="233" t="s">
        <v>78</v>
      </c>
      <c r="E54" s="242"/>
      <c r="F54" s="241"/>
      <c r="G54" s="241"/>
      <c r="H54" s="243"/>
      <c r="I54" s="243"/>
      <c r="J54" s="241"/>
      <c r="K54" s="241"/>
      <c r="L54" s="241"/>
      <c r="M54" s="241"/>
      <c r="N54" s="244"/>
      <c r="P54" s="252"/>
    </row>
    <row r="55" spans="1:16" x14ac:dyDescent="0.25">
      <c r="A55" s="240">
        <v>8</v>
      </c>
      <c r="B55" s="241"/>
      <c r="C55" s="241"/>
      <c r="D55" s="233" t="s">
        <v>79</v>
      </c>
      <c r="E55" s="242"/>
      <c r="F55" s="241"/>
      <c r="G55" s="241"/>
      <c r="H55" s="243"/>
      <c r="I55" s="243"/>
      <c r="J55" s="241"/>
      <c r="K55" s="241"/>
      <c r="L55" s="241"/>
      <c r="M55" s="241"/>
      <c r="N55" s="244"/>
      <c r="P55" s="252"/>
    </row>
    <row r="56" spans="1:16" x14ac:dyDescent="0.25">
      <c r="A56" s="240">
        <v>9</v>
      </c>
      <c r="B56" s="241"/>
      <c r="C56" s="241"/>
      <c r="D56" s="233" t="s">
        <v>80</v>
      </c>
      <c r="E56" s="242"/>
      <c r="F56" s="241"/>
      <c r="G56" s="241"/>
      <c r="H56" s="243"/>
      <c r="I56" s="243"/>
      <c r="J56" s="241"/>
      <c r="K56" s="241"/>
      <c r="L56" s="241"/>
      <c r="M56" s="241"/>
      <c r="N56" s="244"/>
      <c r="P56" s="253"/>
    </row>
    <row r="57" spans="1:16" x14ac:dyDescent="0.25">
      <c r="A57" s="240">
        <v>10</v>
      </c>
      <c r="B57" s="241"/>
      <c r="C57" s="241"/>
      <c r="D57" s="245" t="s">
        <v>81</v>
      </c>
      <c r="E57" s="242"/>
      <c r="F57" s="241"/>
      <c r="G57" s="241"/>
      <c r="H57" s="243"/>
      <c r="I57" s="243"/>
      <c r="J57" s="241"/>
      <c r="K57" s="241"/>
      <c r="L57" s="241"/>
      <c r="M57" s="241"/>
      <c r="N57" s="244"/>
      <c r="P57" s="252"/>
    </row>
    <row r="58" spans="1:16" ht="15.75" thickBot="1" x14ac:dyDescent="0.3">
      <c r="A58" s="246">
        <v>11</v>
      </c>
      <c r="B58" s="247"/>
      <c r="C58" s="247"/>
      <c r="D58" s="248" t="s">
        <v>82</v>
      </c>
      <c r="E58" s="249"/>
      <c r="F58" s="247"/>
      <c r="G58" s="247"/>
      <c r="H58" s="250"/>
      <c r="I58" s="250"/>
      <c r="J58" s="247"/>
      <c r="K58" s="247"/>
      <c r="L58" s="247"/>
      <c r="M58" s="247"/>
      <c r="N58" s="251"/>
      <c r="P58" s="252"/>
    </row>
    <row r="59" spans="1:16" x14ac:dyDescent="0.25">
      <c r="P59" s="223"/>
    </row>
    <row r="60" spans="1:16" x14ac:dyDescent="0.25">
      <c r="P60" s="223"/>
    </row>
    <row r="61" spans="1:16" x14ac:dyDescent="0.25">
      <c r="P61" s="223"/>
    </row>
    <row r="62" spans="1:16" x14ac:dyDescent="0.25">
      <c r="P62" s="223"/>
    </row>
    <row r="63" spans="1:16" x14ac:dyDescent="0.25">
      <c r="P63" s="224"/>
    </row>
    <row r="64" spans="1:16" x14ac:dyDescent="0.25">
      <c r="P64" s="223"/>
    </row>
    <row r="65" spans="16:16" x14ac:dyDescent="0.25">
      <c r="P65" s="223"/>
    </row>
    <row r="66" spans="16:16" x14ac:dyDescent="0.25">
      <c r="P66" s="223"/>
    </row>
    <row r="67" spans="16:16" x14ac:dyDescent="0.25">
      <c r="P67" s="223"/>
    </row>
    <row r="68" spans="16:16" x14ac:dyDescent="0.25">
      <c r="P68" s="223"/>
    </row>
    <row r="69" spans="16:16" x14ac:dyDescent="0.25">
      <c r="P69" s="223"/>
    </row>
    <row r="70" spans="16:16" x14ac:dyDescent="0.25">
      <c r="P70" s="223"/>
    </row>
    <row r="71" spans="16:16" x14ac:dyDescent="0.25">
      <c r="P71" s="223"/>
    </row>
    <row r="72" spans="16:16" x14ac:dyDescent="0.25">
      <c r="P72" s="223"/>
    </row>
    <row r="73" spans="16:16" x14ac:dyDescent="0.25">
      <c r="P73" s="223"/>
    </row>
    <row r="74" spans="16:16" x14ac:dyDescent="0.25">
      <c r="P74" s="223"/>
    </row>
    <row r="75" spans="16:16" x14ac:dyDescent="0.25">
      <c r="P75" s="223"/>
    </row>
    <row r="76" spans="16:16" x14ac:dyDescent="0.25">
      <c r="P76" s="223"/>
    </row>
    <row r="77" spans="16:16" x14ac:dyDescent="0.25">
      <c r="P77" s="223"/>
    </row>
    <row r="78" spans="16:16" x14ac:dyDescent="0.25">
      <c r="P78" s="223"/>
    </row>
    <row r="79" spans="16:16" x14ac:dyDescent="0.25">
      <c r="P79" s="223"/>
    </row>
    <row r="80" spans="16:16" x14ac:dyDescent="0.25">
      <c r="P80" s="224"/>
    </row>
    <row r="81" spans="16:16" x14ac:dyDescent="0.25">
      <c r="P81" s="223"/>
    </row>
    <row r="82" spans="16:16" x14ac:dyDescent="0.25">
      <c r="P82" s="223"/>
    </row>
    <row r="83" spans="16:16" x14ac:dyDescent="0.25">
      <c r="P83" s="223"/>
    </row>
    <row r="84" spans="16:16" x14ac:dyDescent="0.25">
      <c r="P84" s="223"/>
    </row>
    <row r="85" spans="16:16" x14ac:dyDescent="0.25">
      <c r="P85" s="223"/>
    </row>
    <row r="86" spans="16:16" x14ac:dyDescent="0.25">
      <c r="P86" s="224"/>
    </row>
    <row r="87" spans="16:16" x14ac:dyDescent="0.25">
      <c r="P87" s="223"/>
    </row>
    <row r="88" spans="16:16" x14ac:dyDescent="0.25">
      <c r="P88" s="223"/>
    </row>
    <row r="89" spans="16:16" x14ac:dyDescent="0.25">
      <c r="P89" s="223"/>
    </row>
    <row r="90" spans="16:16" x14ac:dyDescent="0.25">
      <c r="P90" s="224"/>
    </row>
    <row r="91" spans="16:16" x14ac:dyDescent="0.25">
      <c r="P91" s="223"/>
    </row>
    <row r="92" spans="16:16" x14ac:dyDescent="0.25">
      <c r="P92" s="223"/>
    </row>
    <row r="93" spans="16:16" x14ac:dyDescent="0.25">
      <c r="P93" s="223"/>
    </row>
    <row r="94" spans="16:16" x14ac:dyDescent="0.25">
      <c r="P94" s="223"/>
    </row>
    <row r="95" spans="16:16" x14ac:dyDescent="0.25">
      <c r="P95" s="223"/>
    </row>
    <row r="96" spans="16:16" x14ac:dyDescent="0.25">
      <c r="P96" s="224"/>
    </row>
    <row r="97" spans="16:16" x14ac:dyDescent="0.25">
      <c r="P97" s="223"/>
    </row>
    <row r="98" spans="16:16" x14ac:dyDescent="0.25">
      <c r="P98" s="223"/>
    </row>
    <row r="99" spans="16:16" x14ac:dyDescent="0.25">
      <c r="P99" s="223"/>
    </row>
    <row r="100" spans="16:16" x14ac:dyDescent="0.25">
      <c r="P100" s="223"/>
    </row>
    <row r="101" spans="16:16" x14ac:dyDescent="0.25">
      <c r="P101" s="223"/>
    </row>
    <row r="102" spans="16:16" x14ac:dyDescent="0.25">
      <c r="P102" s="223"/>
    </row>
    <row r="103" spans="16:16" x14ac:dyDescent="0.25">
      <c r="P103" s="223"/>
    </row>
    <row r="104" spans="16:16" x14ac:dyDescent="0.25">
      <c r="P104" s="223"/>
    </row>
    <row r="105" spans="16:16" x14ac:dyDescent="0.25">
      <c r="P105" s="223"/>
    </row>
    <row r="106" spans="16:16" x14ac:dyDescent="0.25">
      <c r="P106" s="223"/>
    </row>
    <row r="107" spans="16:16" x14ac:dyDescent="0.25">
      <c r="P107" s="223"/>
    </row>
    <row r="108" spans="16:16" x14ac:dyDescent="0.25">
      <c r="P108" s="223"/>
    </row>
    <row r="109" spans="16:16" x14ac:dyDescent="0.25">
      <c r="P109" s="223"/>
    </row>
    <row r="110" spans="16:16" x14ac:dyDescent="0.25">
      <c r="P110" s="223"/>
    </row>
    <row r="111" spans="16:16" x14ac:dyDescent="0.25">
      <c r="P111" s="223"/>
    </row>
    <row r="112" spans="16:16" x14ac:dyDescent="0.25">
      <c r="P112" s="223"/>
    </row>
    <row r="113" spans="16:16" x14ac:dyDescent="0.25">
      <c r="P113" s="223"/>
    </row>
    <row r="114" spans="16:16" x14ac:dyDescent="0.25">
      <c r="P114" s="223"/>
    </row>
    <row r="115" spans="16:16" x14ac:dyDescent="0.25">
      <c r="P115" s="223"/>
    </row>
    <row r="116" spans="16:16" x14ac:dyDescent="0.25">
      <c r="P116" s="223"/>
    </row>
    <row r="117" spans="16:16" x14ac:dyDescent="0.25">
      <c r="P117" s="223"/>
    </row>
    <row r="118" spans="16:16" x14ac:dyDescent="0.25">
      <c r="P118" s="223"/>
    </row>
    <row r="119" spans="16:16" x14ac:dyDescent="0.25">
      <c r="P119" s="223"/>
    </row>
    <row r="120" spans="16:16" x14ac:dyDescent="0.25">
      <c r="P120" s="223"/>
    </row>
    <row r="121" spans="16:16" x14ac:dyDescent="0.25">
      <c r="P121" s="223"/>
    </row>
    <row r="122" spans="16:16" x14ac:dyDescent="0.25">
      <c r="P122" s="223"/>
    </row>
    <row r="123" spans="16:16" x14ac:dyDescent="0.25">
      <c r="P123" s="223"/>
    </row>
    <row r="124" spans="16:16" x14ac:dyDescent="0.25">
      <c r="P124" s="223"/>
    </row>
    <row r="125" spans="16:16" x14ac:dyDescent="0.25">
      <c r="P125" s="223"/>
    </row>
    <row r="126" spans="16:16" x14ac:dyDescent="0.25">
      <c r="P126" s="223"/>
    </row>
    <row r="127" spans="16:16" x14ac:dyDescent="0.25">
      <c r="P127" s="223"/>
    </row>
    <row r="128" spans="16:16" x14ac:dyDescent="0.25">
      <c r="P128" s="223"/>
    </row>
    <row r="129" spans="16:16" x14ac:dyDescent="0.25">
      <c r="P129" s="223"/>
    </row>
    <row r="130" spans="16:16" x14ac:dyDescent="0.25">
      <c r="P130" s="223"/>
    </row>
    <row r="131" spans="16:16" x14ac:dyDescent="0.25">
      <c r="P131" s="223"/>
    </row>
    <row r="132" spans="16:16" x14ac:dyDescent="0.25">
      <c r="P132" s="223"/>
    </row>
    <row r="133" spans="16:16" x14ac:dyDescent="0.25">
      <c r="P133" s="223"/>
    </row>
    <row r="134" spans="16:16" x14ac:dyDescent="0.25">
      <c r="P134" s="223"/>
    </row>
    <row r="135" spans="16:16" x14ac:dyDescent="0.25">
      <c r="P135" s="223"/>
    </row>
    <row r="136" spans="16:16" x14ac:dyDescent="0.25">
      <c r="P136" s="223"/>
    </row>
    <row r="137" spans="16:16" x14ac:dyDescent="0.25">
      <c r="P137" s="223"/>
    </row>
    <row r="138" spans="16:16" x14ac:dyDescent="0.25">
      <c r="P138" s="223"/>
    </row>
    <row r="139" spans="16:16" x14ac:dyDescent="0.25">
      <c r="P139" s="223"/>
    </row>
    <row r="140" spans="16:16" x14ac:dyDescent="0.25">
      <c r="P140" s="223"/>
    </row>
    <row r="141" spans="16:16" x14ac:dyDescent="0.25">
      <c r="P141" s="223"/>
    </row>
    <row r="142" spans="16:16" x14ac:dyDescent="0.25">
      <c r="P142" s="223"/>
    </row>
    <row r="143" spans="16:16" x14ac:dyDescent="0.25">
      <c r="P143" s="223"/>
    </row>
    <row r="144" spans="16:16" x14ac:dyDescent="0.25">
      <c r="P144" s="223"/>
    </row>
    <row r="145" spans="16:16" x14ac:dyDescent="0.25">
      <c r="P145" s="223"/>
    </row>
    <row r="146" spans="16:16" x14ac:dyDescent="0.25">
      <c r="P146" s="223"/>
    </row>
    <row r="147" spans="16:16" x14ac:dyDescent="0.25">
      <c r="P147" s="223"/>
    </row>
    <row r="148" spans="16:16" x14ac:dyDescent="0.25">
      <c r="P148" s="223"/>
    </row>
    <row r="149" spans="16:16" x14ac:dyDescent="0.25">
      <c r="P149" s="223"/>
    </row>
    <row r="150" spans="16:16" x14ac:dyDescent="0.25">
      <c r="P150" s="223"/>
    </row>
    <row r="151" spans="16:16" x14ac:dyDescent="0.25">
      <c r="P151" s="223"/>
    </row>
    <row r="152" spans="16:16" x14ac:dyDescent="0.25">
      <c r="P152" s="223"/>
    </row>
    <row r="153" spans="16:16" x14ac:dyDescent="0.25">
      <c r="P153" s="223"/>
    </row>
    <row r="154" spans="16:16" x14ac:dyDescent="0.25">
      <c r="P154" s="223"/>
    </row>
    <row r="155" spans="16:16" x14ac:dyDescent="0.25">
      <c r="P155" s="223"/>
    </row>
    <row r="156" spans="16:16" x14ac:dyDescent="0.25">
      <c r="P156" s="223"/>
    </row>
    <row r="157" spans="16:16" x14ac:dyDescent="0.25">
      <c r="P157" s="223"/>
    </row>
    <row r="158" spans="16:16" x14ac:dyDescent="0.25">
      <c r="P158" s="223"/>
    </row>
    <row r="159" spans="16:16" x14ac:dyDescent="0.25">
      <c r="P159" s="223"/>
    </row>
    <row r="160" spans="16:16" x14ac:dyDescent="0.25">
      <c r="P160" s="223"/>
    </row>
    <row r="161" spans="16:16" x14ac:dyDescent="0.25">
      <c r="P161" s="223"/>
    </row>
    <row r="162" spans="16:16" x14ac:dyDescent="0.25">
      <c r="P162" s="223"/>
    </row>
    <row r="163" spans="16:16" x14ac:dyDescent="0.25">
      <c r="P163" s="223"/>
    </row>
    <row r="164" spans="16:16" x14ac:dyDescent="0.25">
      <c r="P164" s="223"/>
    </row>
    <row r="165" spans="16:16" x14ac:dyDescent="0.25">
      <c r="P165" s="223"/>
    </row>
    <row r="166" spans="16:16" x14ac:dyDescent="0.25">
      <c r="P166" s="223"/>
    </row>
    <row r="167" spans="16:16" x14ac:dyDescent="0.25">
      <c r="P167" s="223"/>
    </row>
    <row r="168" spans="16:16" x14ac:dyDescent="0.25">
      <c r="P168" s="223"/>
    </row>
    <row r="169" spans="16:16" x14ac:dyDescent="0.25">
      <c r="P169" s="223"/>
    </row>
    <row r="170" spans="16:16" x14ac:dyDescent="0.25">
      <c r="P170" s="223"/>
    </row>
    <row r="171" spans="16:16" x14ac:dyDescent="0.25">
      <c r="P171" s="223"/>
    </row>
    <row r="172" spans="16:16" x14ac:dyDescent="0.25">
      <c r="P172" s="223"/>
    </row>
    <row r="173" spans="16:16" x14ac:dyDescent="0.25">
      <c r="P173" s="223"/>
    </row>
    <row r="174" spans="16:16" x14ac:dyDescent="0.25">
      <c r="P174" s="223"/>
    </row>
    <row r="175" spans="16:16" x14ac:dyDescent="0.25">
      <c r="P175" s="223"/>
    </row>
    <row r="176" spans="16:16" x14ac:dyDescent="0.25">
      <c r="P176" s="223"/>
    </row>
    <row r="177" spans="16:16" x14ac:dyDescent="0.25">
      <c r="P177" s="223"/>
    </row>
    <row r="178" spans="16:16" x14ac:dyDescent="0.25">
      <c r="P178" s="223"/>
    </row>
    <row r="179" spans="16:16" x14ac:dyDescent="0.25">
      <c r="P179" s="223"/>
    </row>
    <row r="180" spans="16:16" x14ac:dyDescent="0.25">
      <c r="P180" s="223"/>
    </row>
    <row r="181" spans="16:16" x14ac:dyDescent="0.25">
      <c r="P181" s="223"/>
    </row>
    <row r="182" spans="16:16" x14ac:dyDescent="0.25">
      <c r="P182" s="223"/>
    </row>
    <row r="183" spans="16:16" x14ac:dyDescent="0.25">
      <c r="P183" s="223"/>
    </row>
    <row r="184" spans="16:16" x14ac:dyDescent="0.25">
      <c r="P184" s="223"/>
    </row>
    <row r="185" spans="16:16" x14ac:dyDescent="0.25">
      <c r="P185" s="223"/>
    </row>
    <row r="186" spans="16:16" x14ac:dyDescent="0.25">
      <c r="P186" s="223"/>
    </row>
    <row r="187" spans="16:16" x14ac:dyDescent="0.25">
      <c r="P187" s="223"/>
    </row>
    <row r="188" spans="16:16" x14ac:dyDescent="0.25">
      <c r="P188" s="223"/>
    </row>
    <row r="189" spans="16:16" x14ac:dyDescent="0.25">
      <c r="P189" s="223"/>
    </row>
    <row r="190" spans="16:16" x14ac:dyDescent="0.25">
      <c r="P190" s="223"/>
    </row>
    <row r="191" spans="16:16" x14ac:dyDescent="0.25">
      <c r="P191" s="223"/>
    </row>
    <row r="192" spans="16:16" x14ac:dyDescent="0.25">
      <c r="P192" s="223"/>
    </row>
    <row r="193" spans="16:16" x14ac:dyDescent="0.25">
      <c r="P193" s="223"/>
    </row>
    <row r="194" spans="16:16" x14ac:dyDescent="0.25">
      <c r="P194" s="223"/>
    </row>
    <row r="195" spans="16:16" x14ac:dyDescent="0.25">
      <c r="P195" s="223"/>
    </row>
    <row r="196" spans="16:16" x14ac:dyDescent="0.25">
      <c r="P196" s="223"/>
    </row>
    <row r="197" spans="16:16" x14ac:dyDescent="0.25">
      <c r="P197" s="223"/>
    </row>
    <row r="198" spans="16:16" x14ac:dyDescent="0.25">
      <c r="P198" s="223"/>
    </row>
    <row r="199" spans="16:16" x14ac:dyDescent="0.25">
      <c r="P199" s="223"/>
    </row>
    <row r="200" spans="16:16" x14ac:dyDescent="0.25">
      <c r="P200" s="223"/>
    </row>
    <row r="201" spans="16:16" x14ac:dyDescent="0.25">
      <c r="P201" s="223"/>
    </row>
    <row r="202" spans="16:16" x14ac:dyDescent="0.25">
      <c r="P202" s="223"/>
    </row>
    <row r="203" spans="16:16" x14ac:dyDescent="0.25">
      <c r="P203" s="223"/>
    </row>
    <row r="204" spans="16:16" x14ac:dyDescent="0.25">
      <c r="P204" s="223"/>
    </row>
    <row r="205" spans="16:16" x14ac:dyDescent="0.25">
      <c r="P205" s="223"/>
    </row>
    <row r="206" spans="16:16" x14ac:dyDescent="0.25">
      <c r="P206" s="223"/>
    </row>
    <row r="207" spans="16:16" x14ac:dyDescent="0.25">
      <c r="P207" s="223"/>
    </row>
    <row r="208" spans="16:16" x14ac:dyDescent="0.25">
      <c r="P208" s="223"/>
    </row>
    <row r="209" spans="16:16" x14ac:dyDescent="0.25">
      <c r="P209" s="223"/>
    </row>
    <row r="210" spans="16:16" x14ac:dyDescent="0.25">
      <c r="P210" s="223"/>
    </row>
    <row r="211" spans="16:16" x14ac:dyDescent="0.25">
      <c r="P211" s="223"/>
    </row>
    <row r="212" spans="16:16" x14ac:dyDescent="0.25">
      <c r="P212" s="223"/>
    </row>
    <row r="213" spans="16:16" x14ac:dyDescent="0.25">
      <c r="P213" s="223"/>
    </row>
    <row r="214" spans="16:16" x14ac:dyDescent="0.25">
      <c r="P214" s="223"/>
    </row>
    <row r="215" spans="16:16" x14ac:dyDescent="0.25">
      <c r="P215" s="223"/>
    </row>
    <row r="216" spans="16:16" x14ac:dyDescent="0.25">
      <c r="P216" s="223"/>
    </row>
    <row r="217" spans="16:16" x14ac:dyDescent="0.25">
      <c r="P217" s="223"/>
    </row>
    <row r="218" spans="16:16" x14ac:dyDescent="0.25">
      <c r="P218" s="223"/>
    </row>
    <row r="219" spans="16:16" x14ac:dyDescent="0.25">
      <c r="P219" s="223"/>
    </row>
    <row r="220" spans="16:16" x14ac:dyDescent="0.25">
      <c r="P220" s="223"/>
    </row>
    <row r="221" spans="16:16" x14ac:dyDescent="0.25">
      <c r="P221" s="223"/>
    </row>
    <row r="222" spans="16:16" x14ac:dyDescent="0.25">
      <c r="P222" s="223"/>
    </row>
    <row r="223" spans="16:16" x14ac:dyDescent="0.25">
      <c r="P223" s="223"/>
    </row>
    <row r="224" spans="16:16" x14ac:dyDescent="0.25">
      <c r="P224" s="223"/>
    </row>
    <row r="225" spans="16:16" x14ac:dyDescent="0.25">
      <c r="P225" s="223"/>
    </row>
    <row r="226" spans="16:16" x14ac:dyDescent="0.25">
      <c r="P226" s="223"/>
    </row>
    <row r="227" spans="16:16" x14ac:dyDescent="0.25">
      <c r="P227" s="223"/>
    </row>
    <row r="228" spans="16:16" x14ac:dyDescent="0.25">
      <c r="P228" s="223"/>
    </row>
    <row r="229" spans="16:16" x14ac:dyDescent="0.25">
      <c r="P229" s="223"/>
    </row>
    <row r="230" spans="16:16" x14ac:dyDescent="0.25">
      <c r="P230" s="223"/>
    </row>
    <row r="231" spans="16:16" x14ac:dyDescent="0.25">
      <c r="P231" s="223"/>
    </row>
    <row r="232" spans="16:16" x14ac:dyDescent="0.25">
      <c r="P232" s="223"/>
    </row>
    <row r="233" spans="16:16" x14ac:dyDescent="0.25">
      <c r="P233" s="223"/>
    </row>
    <row r="234" spans="16:16" x14ac:dyDescent="0.25">
      <c r="P234" s="223"/>
    </row>
    <row r="235" spans="16:16" x14ac:dyDescent="0.25">
      <c r="P235" s="223"/>
    </row>
    <row r="236" spans="16:16" x14ac:dyDescent="0.25">
      <c r="P236" s="223"/>
    </row>
    <row r="237" spans="16:16" x14ac:dyDescent="0.25">
      <c r="P237" s="223"/>
    </row>
    <row r="238" spans="16:16" x14ac:dyDescent="0.25">
      <c r="P238" s="223"/>
    </row>
    <row r="239" spans="16:16" x14ac:dyDescent="0.25">
      <c r="P239" s="223"/>
    </row>
    <row r="240" spans="16:16" x14ac:dyDescent="0.25">
      <c r="P240" s="223"/>
    </row>
    <row r="241" spans="16:16" x14ac:dyDescent="0.25">
      <c r="P241" s="223"/>
    </row>
    <row r="242" spans="16:16" x14ac:dyDescent="0.25">
      <c r="P242" s="223"/>
    </row>
    <row r="243" spans="16:16" x14ac:dyDescent="0.25">
      <c r="P243" s="223"/>
    </row>
    <row r="244" spans="16:16" x14ac:dyDescent="0.25">
      <c r="P244" s="223"/>
    </row>
    <row r="245" spans="16:16" x14ac:dyDescent="0.25">
      <c r="P245" s="223"/>
    </row>
    <row r="246" spans="16:16" x14ac:dyDescent="0.25">
      <c r="P246" s="223"/>
    </row>
    <row r="247" spans="16:16" x14ac:dyDescent="0.25">
      <c r="P247" s="223"/>
    </row>
    <row r="248" spans="16:16" x14ac:dyDescent="0.25">
      <c r="P248" s="223"/>
    </row>
    <row r="249" spans="16:16" x14ac:dyDescent="0.25">
      <c r="P249" s="223"/>
    </row>
    <row r="250" spans="16:16" x14ac:dyDescent="0.25">
      <c r="P250" s="223"/>
    </row>
    <row r="251" spans="16:16" x14ac:dyDescent="0.25">
      <c r="P251" s="223"/>
    </row>
    <row r="252" spans="16:16" x14ac:dyDescent="0.25">
      <c r="P252" s="223"/>
    </row>
    <row r="253" spans="16:16" x14ac:dyDescent="0.25">
      <c r="P253" s="223"/>
    </row>
    <row r="254" spans="16:16" x14ac:dyDescent="0.25">
      <c r="P254" s="223"/>
    </row>
    <row r="255" spans="16:16" x14ac:dyDescent="0.25">
      <c r="P255" s="223"/>
    </row>
    <row r="256" spans="16:16" x14ac:dyDescent="0.25">
      <c r="P256" s="223"/>
    </row>
    <row r="257" spans="16:16" x14ac:dyDescent="0.25">
      <c r="P257" s="223"/>
    </row>
    <row r="258" spans="16:16" x14ac:dyDescent="0.25">
      <c r="P258" s="223"/>
    </row>
    <row r="259" spans="16:16" x14ac:dyDescent="0.25">
      <c r="P259" s="223"/>
    </row>
    <row r="260" spans="16:16" x14ac:dyDescent="0.25">
      <c r="P260" s="223"/>
    </row>
    <row r="261" spans="16:16" x14ac:dyDescent="0.25">
      <c r="P261" s="223"/>
    </row>
    <row r="262" spans="16:16" x14ac:dyDescent="0.25">
      <c r="P262" s="223"/>
    </row>
    <row r="263" spans="16:16" x14ac:dyDescent="0.25">
      <c r="P263" s="223"/>
    </row>
    <row r="264" spans="16:16" x14ac:dyDescent="0.25">
      <c r="P264" s="223"/>
    </row>
    <row r="265" spans="16:16" x14ac:dyDescent="0.25">
      <c r="P265" s="223"/>
    </row>
    <row r="266" spans="16:16" x14ac:dyDescent="0.25">
      <c r="P266" s="223"/>
    </row>
    <row r="267" spans="16:16" x14ac:dyDescent="0.25">
      <c r="P267" s="223"/>
    </row>
    <row r="268" spans="16:16" x14ac:dyDescent="0.25">
      <c r="P268" s="223"/>
    </row>
    <row r="269" spans="16:16" x14ac:dyDescent="0.25">
      <c r="P269" s="223"/>
    </row>
    <row r="270" spans="16:16" x14ac:dyDescent="0.25">
      <c r="P270" s="223"/>
    </row>
    <row r="271" spans="16:16" x14ac:dyDescent="0.25">
      <c r="P271" s="223"/>
    </row>
    <row r="272" spans="16:16" x14ac:dyDescent="0.25">
      <c r="P272" s="223"/>
    </row>
    <row r="273" spans="16:16" x14ac:dyDescent="0.25">
      <c r="P273" s="223"/>
    </row>
    <row r="274" spans="16:16" x14ac:dyDescent="0.25">
      <c r="P274" s="223"/>
    </row>
    <row r="275" spans="16:16" x14ac:dyDescent="0.25">
      <c r="P275" s="223"/>
    </row>
    <row r="276" spans="16:16" x14ac:dyDescent="0.25">
      <c r="P276" s="223"/>
    </row>
    <row r="277" spans="16:16" x14ac:dyDescent="0.25">
      <c r="P277" s="223"/>
    </row>
    <row r="278" spans="16:16" x14ac:dyDescent="0.25">
      <c r="P278" s="223"/>
    </row>
    <row r="279" spans="16:16" x14ac:dyDescent="0.25">
      <c r="P279" s="223"/>
    </row>
    <row r="280" spans="16:16" x14ac:dyDescent="0.25">
      <c r="P280" s="223"/>
    </row>
    <row r="281" spans="16:16" x14ac:dyDescent="0.25">
      <c r="P281" s="223"/>
    </row>
    <row r="282" spans="16:16" x14ac:dyDescent="0.25">
      <c r="P282" s="225"/>
    </row>
    <row r="283" spans="16:16" x14ac:dyDescent="0.25">
      <c r="P283" s="225"/>
    </row>
    <row r="284" spans="16:16" x14ac:dyDescent="0.25">
      <c r="P284" s="225"/>
    </row>
    <row r="285" spans="16:16" x14ac:dyDescent="0.25">
      <c r="P285" s="225"/>
    </row>
    <row r="286" spans="16:16" x14ac:dyDescent="0.25">
      <c r="P286" s="225"/>
    </row>
    <row r="287" spans="16:16" x14ac:dyDescent="0.25">
      <c r="P287" s="225"/>
    </row>
    <row r="288" spans="16:16" x14ac:dyDescent="0.25">
      <c r="P288" s="225"/>
    </row>
    <row r="289" spans="16:16" x14ac:dyDescent="0.25">
      <c r="P289" s="225"/>
    </row>
    <row r="290" spans="16:16" x14ac:dyDescent="0.25">
      <c r="P290" s="225"/>
    </row>
    <row r="291" spans="16:16" x14ac:dyDescent="0.25">
      <c r="P291" s="225"/>
    </row>
    <row r="292" spans="16:16" x14ac:dyDescent="0.25">
      <c r="P292" s="225"/>
    </row>
    <row r="293" spans="16:16" x14ac:dyDescent="0.25">
      <c r="P293" s="225"/>
    </row>
    <row r="294" spans="16:16" x14ac:dyDescent="0.25">
      <c r="P294" s="225"/>
    </row>
    <row r="295" spans="16:16" x14ac:dyDescent="0.25">
      <c r="P295" s="225"/>
    </row>
    <row r="296" spans="16:16" x14ac:dyDescent="0.25">
      <c r="P296" s="225"/>
    </row>
    <row r="297" spans="16:16" x14ac:dyDescent="0.25">
      <c r="P297" s="225"/>
    </row>
    <row r="298" spans="16:16" x14ac:dyDescent="0.25">
      <c r="P298" s="225"/>
    </row>
    <row r="299" spans="16:16" x14ac:dyDescent="0.25">
      <c r="P299" s="225"/>
    </row>
    <row r="300" spans="16:16" x14ac:dyDescent="0.25">
      <c r="P300" s="225"/>
    </row>
    <row r="301" spans="16:16" x14ac:dyDescent="0.25">
      <c r="P301" s="225"/>
    </row>
    <row r="302" spans="16:16" x14ac:dyDescent="0.25">
      <c r="P302" s="225"/>
    </row>
    <row r="303" spans="16:16" x14ac:dyDescent="0.25">
      <c r="P303" s="225"/>
    </row>
    <row r="304" spans="16:16" x14ac:dyDescent="0.25">
      <c r="P304" s="225"/>
    </row>
    <row r="305" spans="16:16" x14ac:dyDescent="0.25">
      <c r="P305" s="225"/>
    </row>
    <row r="306" spans="16:16" x14ac:dyDescent="0.25">
      <c r="P306" s="225"/>
    </row>
    <row r="307" spans="16:16" x14ac:dyDescent="0.25">
      <c r="P307" s="225"/>
    </row>
    <row r="308" spans="16:16" x14ac:dyDescent="0.25">
      <c r="P308" s="225"/>
    </row>
    <row r="309" spans="16:16" x14ac:dyDescent="0.25">
      <c r="P309" s="225"/>
    </row>
    <row r="310" spans="16:16" x14ac:dyDescent="0.25">
      <c r="P310" s="225"/>
    </row>
    <row r="311" spans="16:16" x14ac:dyDescent="0.25">
      <c r="P311" s="225"/>
    </row>
    <row r="312" spans="16:16" x14ac:dyDescent="0.25">
      <c r="P312" s="225"/>
    </row>
    <row r="313" spans="16:16" x14ac:dyDescent="0.25">
      <c r="P313" s="225"/>
    </row>
    <row r="314" spans="16:16" x14ac:dyDescent="0.25">
      <c r="P314" s="225"/>
    </row>
    <row r="315" spans="16:16" x14ac:dyDescent="0.25">
      <c r="P315" s="225"/>
    </row>
    <row r="316" spans="16:16" x14ac:dyDescent="0.25">
      <c r="P316" s="225"/>
    </row>
    <row r="317" spans="16:16" x14ac:dyDescent="0.25">
      <c r="P317" s="225"/>
    </row>
    <row r="318" spans="16:16" x14ac:dyDescent="0.25">
      <c r="P318" s="225"/>
    </row>
    <row r="319" spans="16:16" x14ac:dyDescent="0.25">
      <c r="P319" s="225"/>
    </row>
    <row r="320" spans="16:16" x14ac:dyDescent="0.25">
      <c r="P320" s="225"/>
    </row>
    <row r="321" spans="16:16" x14ac:dyDescent="0.25">
      <c r="P321" s="225"/>
    </row>
    <row r="322" spans="16:16" x14ac:dyDescent="0.25">
      <c r="P322" s="225"/>
    </row>
    <row r="323" spans="16:16" x14ac:dyDescent="0.25">
      <c r="P323" s="225"/>
    </row>
    <row r="324" spans="16:16" x14ac:dyDescent="0.25">
      <c r="P324" s="225"/>
    </row>
    <row r="325" spans="16:16" x14ac:dyDescent="0.25">
      <c r="P325" s="225"/>
    </row>
    <row r="326" spans="16:16" x14ac:dyDescent="0.25">
      <c r="P326" s="225"/>
    </row>
    <row r="327" spans="16:16" x14ac:dyDescent="0.25">
      <c r="P327" s="225"/>
    </row>
    <row r="328" spans="16:16" x14ac:dyDescent="0.25">
      <c r="P328" s="225"/>
    </row>
    <row r="329" spans="16:16" x14ac:dyDescent="0.25">
      <c r="P329" s="225"/>
    </row>
    <row r="330" spans="16:16" x14ac:dyDescent="0.25">
      <c r="P330" s="225"/>
    </row>
    <row r="331" spans="16:16" x14ac:dyDescent="0.25">
      <c r="P331" s="225"/>
    </row>
    <row r="332" spans="16:16" x14ac:dyDescent="0.25">
      <c r="P332" s="225"/>
    </row>
    <row r="333" spans="16:16" x14ac:dyDescent="0.25">
      <c r="P333" s="225"/>
    </row>
    <row r="334" spans="16:16" x14ac:dyDescent="0.25">
      <c r="P334" s="225"/>
    </row>
    <row r="335" spans="16:16" x14ac:dyDescent="0.25">
      <c r="P335" s="225"/>
    </row>
    <row r="336" spans="16:16" x14ac:dyDescent="0.25">
      <c r="P336" s="225"/>
    </row>
    <row r="337" spans="16:16" x14ac:dyDescent="0.25">
      <c r="P337" s="225"/>
    </row>
    <row r="338" spans="16:16" x14ac:dyDescent="0.25">
      <c r="P338" s="225"/>
    </row>
    <row r="339" spans="16:16" x14ac:dyDescent="0.25">
      <c r="P339" s="225"/>
    </row>
    <row r="340" spans="16:16" x14ac:dyDescent="0.25">
      <c r="P340" s="225"/>
    </row>
    <row r="341" spans="16:16" x14ac:dyDescent="0.25">
      <c r="P341" s="225"/>
    </row>
    <row r="342" spans="16:16" x14ac:dyDescent="0.25">
      <c r="P342" s="225"/>
    </row>
    <row r="343" spans="16:16" x14ac:dyDescent="0.25">
      <c r="P343" s="225"/>
    </row>
    <row r="344" spans="16:16" x14ac:dyDescent="0.25">
      <c r="P344" s="225"/>
    </row>
    <row r="345" spans="16:16" x14ac:dyDescent="0.25">
      <c r="P345" s="225"/>
    </row>
    <row r="346" spans="16:16" x14ac:dyDescent="0.25">
      <c r="P346" s="225"/>
    </row>
    <row r="347" spans="16:16" x14ac:dyDescent="0.25">
      <c r="P347" s="225"/>
    </row>
    <row r="348" spans="16:16" x14ac:dyDescent="0.25">
      <c r="P348" s="225"/>
    </row>
    <row r="349" spans="16:16" x14ac:dyDescent="0.25">
      <c r="P349" s="225"/>
    </row>
    <row r="350" spans="16:16" x14ac:dyDescent="0.25">
      <c r="P350" s="225"/>
    </row>
    <row r="351" spans="16:16" x14ac:dyDescent="0.25">
      <c r="P351" s="225"/>
    </row>
    <row r="352" spans="16:16" x14ac:dyDescent="0.25">
      <c r="P352" s="225"/>
    </row>
    <row r="353" spans="16:16" x14ac:dyDescent="0.25">
      <c r="P353" s="225"/>
    </row>
    <row r="354" spans="16:16" x14ac:dyDescent="0.25">
      <c r="P354" s="225"/>
    </row>
    <row r="355" spans="16:16" x14ac:dyDescent="0.25">
      <c r="P355" s="225"/>
    </row>
    <row r="356" spans="16:16" x14ac:dyDescent="0.25">
      <c r="P356" s="225"/>
    </row>
    <row r="357" spans="16:16" x14ac:dyDescent="0.25">
      <c r="P357" s="225"/>
    </row>
    <row r="358" spans="16:16" x14ac:dyDescent="0.25">
      <c r="P358" s="225"/>
    </row>
    <row r="359" spans="16:16" x14ac:dyDescent="0.25">
      <c r="P359" s="225"/>
    </row>
    <row r="360" spans="16:16" x14ac:dyDescent="0.25">
      <c r="P360" s="225"/>
    </row>
    <row r="361" spans="16:16" x14ac:dyDescent="0.25">
      <c r="P361" s="225"/>
    </row>
    <row r="362" spans="16:16" x14ac:dyDescent="0.25">
      <c r="P362" s="225"/>
    </row>
    <row r="363" spans="16:16" x14ac:dyDescent="0.25">
      <c r="P363" s="225"/>
    </row>
    <row r="364" spans="16:16" x14ac:dyDescent="0.25">
      <c r="P364" s="225"/>
    </row>
    <row r="365" spans="16:16" x14ac:dyDescent="0.25">
      <c r="P365" s="225"/>
    </row>
    <row r="366" spans="16:16" x14ac:dyDescent="0.25">
      <c r="P366" s="225"/>
    </row>
    <row r="367" spans="16:16" x14ac:dyDescent="0.25">
      <c r="P367" s="225"/>
    </row>
    <row r="368" spans="16:16" x14ac:dyDescent="0.25">
      <c r="P368" s="225"/>
    </row>
    <row r="369" spans="16:16" x14ac:dyDescent="0.25">
      <c r="P369" s="225"/>
    </row>
    <row r="370" spans="16:16" x14ac:dyDescent="0.25">
      <c r="P370" s="225"/>
    </row>
    <row r="371" spans="16:16" x14ac:dyDescent="0.25">
      <c r="P371" s="225"/>
    </row>
    <row r="372" spans="16:16" x14ac:dyDescent="0.25">
      <c r="P372" s="225"/>
    </row>
    <row r="373" spans="16:16" x14ac:dyDescent="0.25">
      <c r="P373" s="225"/>
    </row>
    <row r="374" spans="16:16" x14ac:dyDescent="0.25">
      <c r="P374" s="225"/>
    </row>
    <row r="375" spans="16:16" x14ac:dyDescent="0.25">
      <c r="P375" s="225"/>
    </row>
    <row r="376" spans="16:16" x14ac:dyDescent="0.25">
      <c r="P376" s="225"/>
    </row>
    <row r="377" spans="16:16" x14ac:dyDescent="0.25">
      <c r="P377" s="225"/>
    </row>
    <row r="378" spans="16:16" x14ac:dyDescent="0.25">
      <c r="P378" s="225"/>
    </row>
    <row r="379" spans="16:16" x14ac:dyDescent="0.25">
      <c r="P379" s="225"/>
    </row>
    <row r="380" spans="16:16" x14ac:dyDescent="0.25">
      <c r="P380" s="225"/>
    </row>
    <row r="381" spans="16:16" x14ac:dyDescent="0.25">
      <c r="P381" s="225"/>
    </row>
    <row r="382" spans="16:16" x14ac:dyDescent="0.25">
      <c r="P382" s="225"/>
    </row>
    <row r="383" spans="16:16" x14ac:dyDescent="0.25">
      <c r="P383" s="225"/>
    </row>
    <row r="384" spans="16:16" x14ac:dyDescent="0.25">
      <c r="P384" s="225"/>
    </row>
    <row r="385" spans="16:16" x14ac:dyDescent="0.25">
      <c r="P385" s="225"/>
    </row>
    <row r="386" spans="16:16" x14ac:dyDescent="0.25">
      <c r="P386" s="225"/>
    </row>
    <row r="387" spans="16:16" x14ac:dyDescent="0.25">
      <c r="P387" s="225"/>
    </row>
    <row r="388" spans="16:16" x14ac:dyDescent="0.25">
      <c r="P388" s="225"/>
    </row>
    <row r="389" spans="16:16" x14ac:dyDescent="0.25">
      <c r="P389" s="225"/>
    </row>
    <row r="390" spans="16:16" x14ac:dyDescent="0.25">
      <c r="P390" s="225"/>
    </row>
    <row r="391" spans="16:16" x14ac:dyDescent="0.25">
      <c r="P391" s="225"/>
    </row>
    <row r="392" spans="16:16" x14ac:dyDescent="0.25">
      <c r="P392" s="225"/>
    </row>
    <row r="393" spans="16:16" x14ac:dyDescent="0.25">
      <c r="P393" s="225"/>
    </row>
    <row r="394" spans="16:16" x14ac:dyDescent="0.25">
      <c r="P394" s="225"/>
    </row>
    <row r="395" spans="16:16" x14ac:dyDescent="0.25">
      <c r="P395" s="225"/>
    </row>
    <row r="396" spans="16:16" x14ac:dyDescent="0.25">
      <c r="P396" s="225"/>
    </row>
    <row r="397" spans="16:16" x14ac:dyDescent="0.25">
      <c r="P397" s="225"/>
    </row>
    <row r="398" spans="16:16" x14ac:dyDescent="0.25">
      <c r="P398" s="225"/>
    </row>
    <row r="399" spans="16:16" x14ac:dyDescent="0.25">
      <c r="P399" s="225"/>
    </row>
    <row r="400" spans="16:16" x14ac:dyDescent="0.25">
      <c r="P400" s="225"/>
    </row>
    <row r="401" spans="16:16" x14ac:dyDescent="0.25">
      <c r="P401" s="225"/>
    </row>
    <row r="402" spans="16:16" x14ac:dyDescent="0.25">
      <c r="P402" s="225"/>
    </row>
    <row r="403" spans="16:16" x14ac:dyDescent="0.25">
      <c r="P403" s="225"/>
    </row>
    <row r="404" spans="16:16" x14ac:dyDescent="0.25">
      <c r="P404" s="225"/>
    </row>
    <row r="405" spans="16:16" x14ac:dyDescent="0.25">
      <c r="P405" s="225"/>
    </row>
    <row r="406" spans="16:16" x14ac:dyDescent="0.25">
      <c r="P406" s="225"/>
    </row>
    <row r="407" spans="16:16" x14ac:dyDescent="0.25">
      <c r="P407" s="225"/>
    </row>
    <row r="408" spans="16:16" x14ac:dyDescent="0.25">
      <c r="P408" s="225"/>
    </row>
    <row r="409" spans="16:16" x14ac:dyDescent="0.25">
      <c r="P409" s="225"/>
    </row>
    <row r="410" spans="16:16" x14ac:dyDescent="0.25">
      <c r="P410" s="225"/>
    </row>
    <row r="411" spans="16:16" x14ac:dyDescent="0.25">
      <c r="P411" s="225"/>
    </row>
    <row r="412" spans="16:16" x14ac:dyDescent="0.25">
      <c r="P412" s="225"/>
    </row>
    <row r="413" spans="16:16" x14ac:dyDescent="0.25">
      <c r="P413" s="225"/>
    </row>
    <row r="414" spans="16:16" x14ac:dyDescent="0.25">
      <c r="P414" s="225"/>
    </row>
  </sheetData>
  <sheetProtection autoFilter="0"/>
  <autoFilter ref="A9:N58" xr:uid="{00000000-0001-0000-0000-000000000000}">
    <filterColumn colId="8" showButton="0"/>
    <filterColumn colId="9" showButton="0"/>
    <filterColumn colId="10" showButton="0"/>
    <filterColumn colId="11" showButton="0"/>
    <filterColumn colId="12" showButton="0"/>
  </autoFilter>
  <mergeCells count="17">
    <mergeCell ref="P9:P12"/>
    <mergeCell ref="I10:J10"/>
    <mergeCell ref="K10:K11"/>
    <mergeCell ref="L10:M10"/>
    <mergeCell ref="N10:N11"/>
    <mergeCell ref="A4:N4"/>
    <mergeCell ref="A5:N5"/>
    <mergeCell ref="A6:N6"/>
    <mergeCell ref="A9:A11"/>
    <mergeCell ref="B9:B11"/>
    <mergeCell ref="C9:C11"/>
    <mergeCell ref="D9:D11"/>
    <mergeCell ref="E9:E11"/>
    <mergeCell ref="F9:F11"/>
    <mergeCell ref="G9:G11"/>
    <mergeCell ref="H9:H11"/>
    <mergeCell ref="I9:N9"/>
  </mergeCell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EA8AF-8C44-4106-8FF4-C756997D43B9}">
  <dimension ref="A1"/>
  <sheetViews>
    <sheetView zoomScale="160" zoomScaleNormal="160" workbookViewId="0">
      <selection activeCell="J11" sqref="J1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42"/>
  <sheetViews>
    <sheetView view="pageBreakPreview" zoomScale="85" zoomScaleNormal="85" zoomScaleSheetLayoutView="85" workbookViewId="0">
      <selection activeCell="G14" sqref="G14"/>
    </sheetView>
  </sheetViews>
  <sheetFormatPr defaultRowHeight="15" x14ac:dyDescent="0.25"/>
  <cols>
    <col min="1" max="2" width="8.7109375" customWidth="1"/>
    <col min="3" max="3" width="50.7109375" customWidth="1"/>
    <col min="4" max="4" width="25.7109375" customWidth="1"/>
    <col min="5" max="6" width="8.7109375" customWidth="1"/>
    <col min="7" max="7" width="14" customWidth="1"/>
    <col min="8" max="13" width="15.7109375" customWidth="1"/>
  </cols>
  <sheetData>
    <row r="1" spans="1:14" s="16" customFormat="1" x14ac:dyDescent="0.25">
      <c r="A1" s="9" t="s">
        <v>0</v>
      </c>
      <c r="B1" s="10"/>
      <c r="C1" s="11"/>
      <c r="D1" s="12"/>
      <c r="E1" s="11"/>
      <c r="F1" s="11"/>
      <c r="G1" s="13"/>
      <c r="H1" s="14"/>
      <c r="I1" s="15"/>
      <c r="J1" s="15"/>
      <c r="K1" s="15"/>
      <c r="L1" s="15"/>
      <c r="M1" s="78" t="s">
        <v>43</v>
      </c>
    </row>
    <row r="2" spans="1:14" s="16" customFormat="1" ht="15.75" customHeight="1" x14ac:dyDescent="0.25">
      <c r="A2" s="321" t="s">
        <v>5</v>
      </c>
      <c r="B2" s="321"/>
      <c r="C2" s="321"/>
      <c r="D2" s="321"/>
      <c r="E2" s="17"/>
      <c r="F2" s="76"/>
      <c r="G2" s="18"/>
      <c r="H2" s="19"/>
      <c r="I2" s="20"/>
      <c r="J2" s="21"/>
      <c r="K2" s="21"/>
      <c r="L2" s="21"/>
      <c r="M2" s="79" t="s">
        <v>44</v>
      </c>
    </row>
    <row r="3" spans="1:14" s="16" customFormat="1" ht="18.75" customHeight="1" x14ac:dyDescent="0.25">
      <c r="A3" s="322" t="s">
        <v>8</v>
      </c>
      <c r="B3" s="322"/>
      <c r="C3" s="322"/>
      <c r="D3" s="17"/>
      <c r="E3" s="17"/>
      <c r="F3" s="76"/>
      <c r="G3" s="18"/>
      <c r="H3" s="19"/>
      <c r="I3" s="20"/>
      <c r="J3" s="21"/>
      <c r="K3" s="21"/>
      <c r="L3" s="21"/>
      <c r="M3" s="22"/>
    </row>
    <row r="4" spans="1:14" s="16" customFormat="1" ht="25.5" customHeight="1" x14ac:dyDescent="0.25">
      <c r="A4" s="323" t="s">
        <v>42</v>
      </c>
      <c r="B4" s="323"/>
      <c r="C4" s="323"/>
      <c r="D4" s="323"/>
      <c r="E4" s="323"/>
      <c r="F4" s="76"/>
      <c r="G4" s="18"/>
      <c r="H4" s="19"/>
      <c r="I4" s="20"/>
      <c r="J4" s="21"/>
      <c r="K4" s="21"/>
      <c r="L4" s="21"/>
      <c r="M4" s="22"/>
    </row>
    <row r="5" spans="1:14" s="16" customFormat="1" ht="15.75" x14ac:dyDescent="0.25">
      <c r="A5" s="23" t="s">
        <v>4</v>
      </c>
      <c r="B5" s="24"/>
      <c r="C5" s="25"/>
      <c r="D5" s="76"/>
      <c r="E5" s="76"/>
      <c r="F5" s="76"/>
      <c r="G5" s="18"/>
      <c r="H5" s="19"/>
      <c r="I5" s="20"/>
      <c r="J5" s="21"/>
      <c r="K5" s="21"/>
      <c r="L5" s="21"/>
      <c r="M5" s="22"/>
    </row>
    <row r="6" spans="1:14" s="16" customFormat="1" ht="15.75" x14ac:dyDescent="0.25">
      <c r="A6" s="23"/>
      <c r="B6" s="24"/>
      <c r="C6" s="25"/>
      <c r="D6" s="76"/>
      <c r="E6" s="76"/>
      <c r="F6" s="76"/>
      <c r="G6" s="18"/>
      <c r="H6" s="19"/>
      <c r="I6" s="20"/>
      <c r="J6" s="21"/>
      <c r="K6" s="21"/>
      <c r="L6" s="21"/>
      <c r="M6" s="22"/>
    </row>
    <row r="7" spans="1:14" s="16" customFormat="1" ht="15.75" customHeight="1" x14ac:dyDescent="0.25">
      <c r="A7" s="324" t="s">
        <v>58</v>
      </c>
      <c r="B7" s="324"/>
      <c r="C7" s="324"/>
      <c r="D7" s="324"/>
      <c r="E7" s="324"/>
      <c r="F7" s="324"/>
      <c r="G7" s="324"/>
      <c r="H7" s="324"/>
      <c r="I7" s="324"/>
      <c r="J7" s="324"/>
      <c r="K7" s="324"/>
      <c r="L7" s="324"/>
      <c r="M7" s="324"/>
    </row>
    <row r="8" spans="1:14" s="16" customFormat="1" ht="15" customHeight="1" x14ac:dyDescent="0.25">
      <c r="A8" s="325" t="s">
        <v>40</v>
      </c>
      <c r="B8" s="325"/>
      <c r="C8" s="325"/>
      <c r="D8" s="325"/>
      <c r="E8" s="325"/>
      <c r="F8" s="325"/>
      <c r="G8" s="325"/>
      <c r="H8" s="325"/>
      <c r="I8" s="325"/>
      <c r="J8" s="325"/>
      <c r="K8" s="325"/>
      <c r="L8" s="325"/>
      <c r="M8" s="325"/>
    </row>
    <row r="9" spans="1:14" s="16" customFormat="1" ht="31.5" customHeight="1" x14ac:dyDescent="0.25">
      <c r="A9" s="296" t="s">
        <v>29</v>
      </c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6"/>
    </row>
    <row r="10" spans="1:14" s="16" customFormat="1" ht="15.75" thickBot="1" x14ac:dyDescent="0.3">
      <c r="A10" s="26"/>
      <c r="B10" s="27"/>
      <c r="C10" s="28"/>
      <c r="D10" s="12"/>
      <c r="E10" s="12"/>
      <c r="F10" s="12"/>
      <c r="G10" s="29"/>
      <c r="H10" s="30"/>
      <c r="I10" s="31"/>
      <c r="J10" s="15"/>
      <c r="K10" s="32"/>
      <c r="L10" s="32"/>
      <c r="M10" s="32"/>
    </row>
    <row r="11" spans="1:14" s="16" customFormat="1" ht="30.75" customHeight="1" x14ac:dyDescent="0.25">
      <c r="A11" s="308" t="s">
        <v>18</v>
      </c>
      <c r="B11" s="311" t="s">
        <v>1</v>
      </c>
      <c r="C11" s="314" t="s">
        <v>17</v>
      </c>
      <c r="D11" s="315" t="s">
        <v>2</v>
      </c>
      <c r="E11" s="318" t="s">
        <v>19</v>
      </c>
      <c r="F11" s="318" t="s">
        <v>20</v>
      </c>
      <c r="G11" s="297" t="s">
        <v>10</v>
      </c>
      <c r="H11" s="300" t="s">
        <v>41</v>
      </c>
      <c r="I11" s="301"/>
      <c r="J11" s="301"/>
      <c r="K11" s="301"/>
      <c r="L11" s="301"/>
      <c r="M11" s="302"/>
    </row>
    <row r="12" spans="1:14" s="16" customFormat="1" ht="30" customHeight="1" x14ac:dyDescent="0.2">
      <c r="A12" s="309"/>
      <c r="B12" s="312"/>
      <c r="C12" s="304"/>
      <c r="D12" s="316"/>
      <c r="E12" s="319"/>
      <c r="F12" s="319"/>
      <c r="G12" s="298"/>
      <c r="H12" s="303" t="s">
        <v>21</v>
      </c>
      <c r="I12" s="304"/>
      <c r="J12" s="304" t="s">
        <v>22</v>
      </c>
      <c r="K12" s="304" t="s">
        <v>11</v>
      </c>
      <c r="L12" s="304"/>
      <c r="M12" s="306" t="s">
        <v>23</v>
      </c>
      <c r="N12" s="33" t="s">
        <v>25</v>
      </c>
    </row>
    <row r="13" spans="1:14" s="16" customFormat="1" ht="39.75" customHeight="1" thickBot="1" x14ac:dyDescent="0.3">
      <c r="A13" s="310"/>
      <c r="B13" s="313"/>
      <c r="C13" s="305"/>
      <c r="D13" s="317"/>
      <c r="E13" s="320"/>
      <c r="F13" s="320"/>
      <c r="G13" s="299"/>
      <c r="H13" s="77" t="s">
        <v>3</v>
      </c>
      <c r="I13" s="77" t="s">
        <v>24</v>
      </c>
      <c r="J13" s="305"/>
      <c r="K13" s="77" t="s">
        <v>3</v>
      </c>
      <c r="L13" s="77" t="s">
        <v>24</v>
      </c>
      <c r="M13" s="307"/>
    </row>
    <row r="14" spans="1:14" s="16" customFormat="1" ht="15.75" thickBot="1" x14ac:dyDescent="0.3">
      <c r="A14" s="34">
        <v>1</v>
      </c>
      <c r="B14" s="35">
        <v>2</v>
      </c>
      <c r="C14" s="35">
        <v>3</v>
      </c>
      <c r="D14" s="35">
        <v>4</v>
      </c>
      <c r="E14" s="35">
        <v>5</v>
      </c>
      <c r="F14" s="35">
        <v>6</v>
      </c>
      <c r="G14" s="36">
        <v>9</v>
      </c>
      <c r="H14" s="36">
        <v>10</v>
      </c>
      <c r="I14" s="36">
        <v>11</v>
      </c>
      <c r="J14" s="36">
        <v>12</v>
      </c>
      <c r="K14" s="36">
        <v>13</v>
      </c>
      <c r="L14" s="36">
        <v>14</v>
      </c>
      <c r="M14" s="37">
        <v>15</v>
      </c>
    </row>
    <row r="15" spans="1:14" s="16" customFormat="1" ht="30" customHeight="1" x14ac:dyDescent="0.25">
      <c r="A15" s="47"/>
      <c r="B15" s="48">
        <v>107</v>
      </c>
      <c r="C15" s="49" t="s">
        <v>30</v>
      </c>
      <c r="D15" s="50"/>
      <c r="E15" s="50"/>
      <c r="F15" s="50"/>
      <c r="G15" s="51"/>
      <c r="H15" s="6"/>
      <c r="I15" s="7"/>
      <c r="J15" s="5"/>
      <c r="K15" s="64">
        <f>K16</f>
        <v>4819194</v>
      </c>
      <c r="L15" s="64">
        <f>L16</f>
        <v>971633.29999999993</v>
      </c>
      <c r="M15" s="64">
        <f>M16</f>
        <v>5790827.2999999998</v>
      </c>
    </row>
    <row r="16" spans="1:14" s="16" customFormat="1" ht="30" customHeight="1" x14ac:dyDescent="0.25">
      <c r="A16" s="52" t="s">
        <v>12</v>
      </c>
      <c r="B16" s="53"/>
      <c r="C16" s="54" t="s">
        <v>39</v>
      </c>
      <c r="D16" s="55" t="s">
        <v>6</v>
      </c>
      <c r="E16" s="56" t="s">
        <v>9</v>
      </c>
      <c r="F16" s="57">
        <v>1</v>
      </c>
      <c r="G16" s="8">
        <f>SUM(G17:G28)</f>
        <v>52</v>
      </c>
      <c r="H16" s="3"/>
      <c r="I16" s="38"/>
      <c r="J16" s="4"/>
      <c r="K16" s="65">
        <f>SUM(K17:K28)</f>
        <v>4819194</v>
      </c>
      <c r="L16" s="66">
        <f>SUM(L17:L28)</f>
        <v>971633.29999999993</v>
      </c>
      <c r="M16" s="67">
        <f>SUM(M17:M28)</f>
        <v>5790827.2999999998</v>
      </c>
    </row>
    <row r="17" spans="1:14" s="16" customFormat="1" ht="30" customHeight="1" x14ac:dyDescent="0.25">
      <c r="A17" s="58" t="s">
        <v>13</v>
      </c>
      <c r="B17" s="59"/>
      <c r="C17" s="60" t="e">
        <f>#REF!</f>
        <v>#REF!</v>
      </c>
      <c r="D17" s="61" t="s">
        <v>6</v>
      </c>
      <c r="E17" s="62" t="s">
        <v>9</v>
      </c>
      <c r="F17" s="63">
        <v>1</v>
      </c>
      <c r="G17" s="63">
        <v>1</v>
      </c>
      <c r="H17" s="2">
        <v>126331.3</v>
      </c>
      <c r="I17" s="39">
        <v>23286.2</v>
      </c>
      <c r="J17" s="1">
        <f>SUM(H17:I17)</f>
        <v>149617.5</v>
      </c>
      <c r="K17" s="68">
        <f>H17*G17</f>
        <v>126331.3</v>
      </c>
      <c r="L17" s="69">
        <f>I17*G17</f>
        <v>23286.2</v>
      </c>
      <c r="M17" s="70">
        <f t="shared" ref="M17:M28" si="0">SUM(K17:L17)</f>
        <v>149617.5</v>
      </c>
    </row>
    <row r="18" spans="1:14" s="16" customFormat="1" ht="30" customHeight="1" x14ac:dyDescent="0.25">
      <c r="A18" s="58" t="s">
        <v>14</v>
      </c>
      <c r="B18" s="59"/>
      <c r="C18" s="60" t="e">
        <f>#REF!</f>
        <v>#REF!</v>
      </c>
      <c r="D18" s="61" t="s">
        <v>6</v>
      </c>
      <c r="E18" s="62" t="s">
        <v>9</v>
      </c>
      <c r="F18" s="63">
        <v>1</v>
      </c>
      <c r="G18" s="63">
        <v>1</v>
      </c>
      <c r="H18" s="2">
        <v>126331.3</v>
      </c>
      <c r="I18" s="39">
        <v>23286.2</v>
      </c>
      <c r="J18" s="1">
        <f t="shared" ref="J18:J28" si="1">SUM(H18:I18)</f>
        <v>149617.5</v>
      </c>
      <c r="K18" s="68">
        <f t="shared" ref="K18:K28" si="2">H18*G18</f>
        <v>126331.3</v>
      </c>
      <c r="L18" s="69">
        <f t="shared" ref="L18:L28" si="3">I18*G18</f>
        <v>23286.2</v>
      </c>
      <c r="M18" s="70">
        <f t="shared" si="0"/>
        <v>149617.5</v>
      </c>
    </row>
    <row r="19" spans="1:14" s="16" customFormat="1" ht="30" customHeight="1" x14ac:dyDescent="0.25">
      <c r="A19" s="58" t="s">
        <v>15</v>
      </c>
      <c r="B19" s="59"/>
      <c r="C19" s="60" t="e">
        <f>#REF!</f>
        <v>#REF!</v>
      </c>
      <c r="D19" s="61" t="s">
        <v>6</v>
      </c>
      <c r="E19" s="62" t="s">
        <v>9</v>
      </c>
      <c r="F19" s="63">
        <v>1</v>
      </c>
      <c r="G19" s="63">
        <v>4</v>
      </c>
      <c r="H19" s="2">
        <v>87665.72</v>
      </c>
      <c r="I19" s="39">
        <v>18021.3</v>
      </c>
      <c r="J19" s="1">
        <f t="shared" si="1"/>
        <v>105687.02</v>
      </c>
      <c r="K19" s="68">
        <f t="shared" si="2"/>
        <v>350662.88</v>
      </c>
      <c r="L19" s="69">
        <f t="shared" si="3"/>
        <v>72085.2</v>
      </c>
      <c r="M19" s="70">
        <f t="shared" si="0"/>
        <v>422748.08</v>
      </c>
    </row>
    <row r="20" spans="1:14" s="16" customFormat="1" ht="30" customHeight="1" x14ac:dyDescent="0.25">
      <c r="A20" s="58" t="s">
        <v>16</v>
      </c>
      <c r="B20" s="59"/>
      <c r="C20" s="60" t="e">
        <f>#REF!</f>
        <v>#REF!</v>
      </c>
      <c r="D20" s="61" t="s">
        <v>6</v>
      </c>
      <c r="E20" s="62" t="s">
        <v>9</v>
      </c>
      <c r="F20" s="63">
        <v>1</v>
      </c>
      <c r="G20" s="63">
        <v>11</v>
      </c>
      <c r="H20" s="2">
        <v>61504.62</v>
      </c>
      <c r="I20" s="39">
        <v>9927.6</v>
      </c>
      <c r="J20" s="1">
        <f t="shared" si="1"/>
        <v>71432.22</v>
      </c>
      <c r="K20" s="68">
        <f t="shared" si="2"/>
        <v>676550.82000000007</v>
      </c>
      <c r="L20" s="69">
        <f t="shared" si="3"/>
        <v>109203.6</v>
      </c>
      <c r="M20" s="70">
        <f t="shared" si="0"/>
        <v>785754.42</v>
      </c>
    </row>
    <row r="21" spans="1:14" s="16" customFormat="1" ht="30" customHeight="1" x14ac:dyDescent="0.25">
      <c r="A21" s="58" t="s">
        <v>31</v>
      </c>
      <c r="B21" s="59"/>
      <c r="C21" s="60" t="e">
        <f>#REF!</f>
        <v>#REF!</v>
      </c>
      <c r="D21" s="61" t="s">
        <v>6</v>
      </c>
      <c r="E21" s="62" t="s">
        <v>9</v>
      </c>
      <c r="F21" s="63">
        <v>1</v>
      </c>
      <c r="G21" s="63">
        <v>4</v>
      </c>
      <c r="H21" s="2">
        <v>86926.54</v>
      </c>
      <c r="I21" s="39">
        <v>18021.3</v>
      </c>
      <c r="J21" s="1">
        <f t="shared" si="1"/>
        <v>104947.84</v>
      </c>
      <c r="K21" s="68">
        <f t="shared" si="2"/>
        <v>347706.16</v>
      </c>
      <c r="L21" s="69">
        <f t="shared" si="3"/>
        <v>72085.2</v>
      </c>
      <c r="M21" s="70">
        <f t="shared" si="0"/>
        <v>419791.35999999999</v>
      </c>
    </row>
    <row r="22" spans="1:14" s="16" customFormat="1" ht="30" customHeight="1" x14ac:dyDescent="0.25">
      <c r="A22" s="58" t="s">
        <v>32</v>
      </c>
      <c r="B22" s="59"/>
      <c r="C22" s="60" t="e">
        <f>#REF!</f>
        <v>#REF!</v>
      </c>
      <c r="D22" s="61" t="s">
        <v>6</v>
      </c>
      <c r="E22" s="62" t="s">
        <v>9</v>
      </c>
      <c r="F22" s="63">
        <v>1</v>
      </c>
      <c r="G22" s="63">
        <v>3</v>
      </c>
      <c r="H22" s="2">
        <v>86926.54</v>
      </c>
      <c r="I22" s="39">
        <v>18021.3</v>
      </c>
      <c r="J22" s="1">
        <f t="shared" si="1"/>
        <v>104947.84</v>
      </c>
      <c r="K22" s="68">
        <f t="shared" si="2"/>
        <v>260779.62</v>
      </c>
      <c r="L22" s="69">
        <f t="shared" si="3"/>
        <v>54063.899999999994</v>
      </c>
      <c r="M22" s="70">
        <f t="shared" si="0"/>
        <v>314843.52000000002</v>
      </c>
    </row>
    <row r="23" spans="1:14" s="16" customFormat="1" ht="30" customHeight="1" x14ac:dyDescent="0.25">
      <c r="A23" s="58" t="s">
        <v>33</v>
      </c>
      <c r="B23" s="59"/>
      <c r="C23" s="60" t="e">
        <f>#REF!</f>
        <v>#REF!</v>
      </c>
      <c r="D23" s="61" t="s">
        <v>6</v>
      </c>
      <c r="E23" s="62" t="s">
        <v>9</v>
      </c>
      <c r="F23" s="63">
        <v>1</v>
      </c>
      <c r="G23" s="63">
        <v>9</v>
      </c>
      <c r="H23" s="2">
        <v>89982.12</v>
      </c>
      <c r="I23" s="39">
        <v>19609.900000000001</v>
      </c>
      <c r="J23" s="1">
        <f t="shared" si="1"/>
        <v>109592.01999999999</v>
      </c>
      <c r="K23" s="68">
        <f t="shared" si="2"/>
        <v>809839.08</v>
      </c>
      <c r="L23" s="69">
        <f t="shared" si="3"/>
        <v>176489.1</v>
      </c>
      <c r="M23" s="70">
        <f t="shared" si="0"/>
        <v>986328.17999999993</v>
      </c>
    </row>
    <row r="24" spans="1:14" s="16" customFormat="1" ht="30" customHeight="1" x14ac:dyDescent="0.25">
      <c r="A24" s="58" t="s">
        <v>34</v>
      </c>
      <c r="B24" s="59"/>
      <c r="C24" s="60" t="e">
        <f>#REF!</f>
        <v>#REF!</v>
      </c>
      <c r="D24" s="61" t="s">
        <v>6</v>
      </c>
      <c r="E24" s="62" t="s">
        <v>9</v>
      </c>
      <c r="F24" s="63">
        <v>1</v>
      </c>
      <c r="G24" s="63">
        <v>9</v>
      </c>
      <c r="H24" s="2">
        <v>89982.12</v>
      </c>
      <c r="I24" s="39">
        <v>19609.900000000001</v>
      </c>
      <c r="J24" s="1">
        <f t="shared" si="1"/>
        <v>109592.01999999999</v>
      </c>
      <c r="K24" s="68">
        <f t="shared" si="2"/>
        <v>809839.08</v>
      </c>
      <c r="L24" s="69">
        <f t="shared" si="3"/>
        <v>176489.1</v>
      </c>
      <c r="M24" s="70">
        <f t="shared" si="0"/>
        <v>986328.17999999993</v>
      </c>
    </row>
    <row r="25" spans="1:14" s="16" customFormat="1" ht="30" customHeight="1" x14ac:dyDescent="0.25">
      <c r="A25" s="58" t="s">
        <v>35</v>
      </c>
      <c r="B25" s="59"/>
      <c r="C25" s="60" t="e">
        <f>#REF!</f>
        <v>#REF!</v>
      </c>
      <c r="D25" s="61" t="s">
        <v>6</v>
      </c>
      <c r="E25" s="62" t="s">
        <v>9</v>
      </c>
      <c r="F25" s="63">
        <v>1</v>
      </c>
      <c r="G25" s="75">
        <v>5</v>
      </c>
      <c r="H25" s="2">
        <v>135332.04</v>
      </c>
      <c r="I25" s="39">
        <v>26697.200000000001</v>
      </c>
      <c r="J25" s="1">
        <f t="shared" si="1"/>
        <v>162029.24000000002</v>
      </c>
      <c r="K25" s="68">
        <f t="shared" si="2"/>
        <v>676660.20000000007</v>
      </c>
      <c r="L25" s="69">
        <f t="shared" si="3"/>
        <v>133486</v>
      </c>
      <c r="M25" s="70">
        <f t="shared" si="0"/>
        <v>810146.20000000007</v>
      </c>
    </row>
    <row r="26" spans="1:14" s="16" customFormat="1" ht="30" customHeight="1" x14ac:dyDescent="0.25">
      <c r="A26" s="58" t="s">
        <v>36</v>
      </c>
      <c r="B26" s="59"/>
      <c r="C26" s="60" t="e">
        <f>#REF!</f>
        <v>#REF!</v>
      </c>
      <c r="D26" s="61" t="s">
        <v>6</v>
      </c>
      <c r="E26" s="62" t="s">
        <v>9</v>
      </c>
      <c r="F26" s="63">
        <v>1</v>
      </c>
      <c r="G26" s="75">
        <v>1</v>
      </c>
      <c r="H26" s="2">
        <v>114248.72</v>
      </c>
      <c r="I26" s="39">
        <v>25533.599999999999</v>
      </c>
      <c r="J26" s="1">
        <f t="shared" si="1"/>
        <v>139782.32</v>
      </c>
      <c r="K26" s="68">
        <f t="shared" si="2"/>
        <v>114248.72</v>
      </c>
      <c r="L26" s="69">
        <f t="shared" si="3"/>
        <v>25533.599999999999</v>
      </c>
      <c r="M26" s="70">
        <f t="shared" si="0"/>
        <v>139782.32</v>
      </c>
    </row>
    <row r="27" spans="1:14" s="16" customFormat="1" ht="30" customHeight="1" x14ac:dyDescent="0.25">
      <c r="A27" s="58" t="s">
        <v>37</v>
      </c>
      <c r="B27" s="59"/>
      <c r="C27" s="60" t="e">
        <f>#REF!</f>
        <v>#REF!</v>
      </c>
      <c r="D27" s="61" t="s">
        <v>6</v>
      </c>
      <c r="E27" s="62" t="s">
        <v>9</v>
      </c>
      <c r="F27" s="63">
        <v>1</v>
      </c>
      <c r="G27" s="75">
        <v>1</v>
      </c>
      <c r="H27" s="2">
        <v>114248.72</v>
      </c>
      <c r="I27" s="39">
        <v>25533.599999999999</v>
      </c>
      <c r="J27" s="1">
        <f t="shared" si="1"/>
        <v>139782.32</v>
      </c>
      <c r="K27" s="68">
        <f t="shared" si="2"/>
        <v>114248.72</v>
      </c>
      <c r="L27" s="69">
        <f t="shared" si="3"/>
        <v>25533.599999999999</v>
      </c>
      <c r="M27" s="70">
        <f t="shared" si="0"/>
        <v>139782.32</v>
      </c>
    </row>
    <row r="28" spans="1:14" s="16" customFormat="1" ht="30" customHeight="1" x14ac:dyDescent="0.25">
      <c r="A28" s="58" t="s">
        <v>38</v>
      </c>
      <c r="B28" s="59"/>
      <c r="C28" s="60" t="e">
        <f>#REF!</f>
        <v>#REF!</v>
      </c>
      <c r="D28" s="61" t="s">
        <v>6</v>
      </c>
      <c r="E28" s="62" t="s">
        <v>9</v>
      </c>
      <c r="F28" s="63">
        <v>1</v>
      </c>
      <c r="G28" s="75">
        <v>3</v>
      </c>
      <c r="H28" s="2">
        <v>135332.04</v>
      </c>
      <c r="I28" s="39">
        <v>26697.200000000001</v>
      </c>
      <c r="J28" s="1">
        <f t="shared" si="1"/>
        <v>162029.24000000002</v>
      </c>
      <c r="K28" s="68">
        <f t="shared" si="2"/>
        <v>405996.12</v>
      </c>
      <c r="L28" s="69">
        <f t="shared" si="3"/>
        <v>80091.600000000006</v>
      </c>
      <c r="M28" s="70">
        <f t="shared" si="0"/>
        <v>486087.72</v>
      </c>
    </row>
    <row r="29" spans="1:14" s="16" customFormat="1" ht="30" customHeight="1" x14ac:dyDescent="0.25">
      <c r="A29" s="40"/>
      <c r="B29" s="41"/>
      <c r="C29" s="328" t="s">
        <v>27</v>
      </c>
      <c r="D29" s="328"/>
      <c r="E29" s="328"/>
      <c r="F29" s="328"/>
      <c r="G29" s="328"/>
      <c r="H29" s="328"/>
      <c r="I29" s="328"/>
      <c r="J29" s="328"/>
      <c r="K29" s="71">
        <f>K16</f>
        <v>4819194</v>
      </c>
      <c r="L29" s="71">
        <f>L16</f>
        <v>971633.29999999993</v>
      </c>
      <c r="M29" s="72">
        <f>M16</f>
        <v>5790827.2999999998</v>
      </c>
    </row>
    <row r="30" spans="1:14" s="16" customFormat="1" ht="30" customHeight="1" x14ac:dyDescent="0.2">
      <c r="A30" s="42"/>
      <c r="B30" s="43"/>
      <c r="C30" s="43" t="s">
        <v>28</v>
      </c>
      <c r="D30" s="43"/>
      <c r="E30" s="43"/>
      <c r="F30" s="43"/>
      <c r="G30" s="44"/>
      <c r="H30" s="43"/>
      <c r="I30" s="43"/>
      <c r="J30" s="45"/>
      <c r="K30" s="73"/>
      <c r="L30" s="73"/>
      <c r="M30" s="74">
        <f>M29-M29/1.2</f>
        <v>965137.88333333284</v>
      </c>
      <c r="N30" s="46" t="s">
        <v>26</v>
      </c>
    </row>
    <row r="32" spans="1:14" x14ac:dyDescent="0.25">
      <c r="A32" s="329" t="s">
        <v>45</v>
      </c>
      <c r="B32" s="329"/>
      <c r="C32" s="329"/>
      <c r="D32" s="329"/>
      <c r="E32" s="329" t="s">
        <v>46</v>
      </c>
      <c r="F32" s="329"/>
      <c r="G32" s="80"/>
      <c r="H32" s="81"/>
      <c r="I32" s="81"/>
      <c r="J32" s="329" t="s">
        <v>47</v>
      </c>
      <c r="K32" s="329"/>
      <c r="L32" s="80"/>
      <c r="M32" s="81"/>
    </row>
    <row r="33" spans="1:13" x14ac:dyDescent="0.25">
      <c r="A33" s="330" t="s">
        <v>8</v>
      </c>
      <c r="B33" s="330"/>
      <c r="C33" s="330"/>
      <c r="D33" s="330"/>
      <c r="E33" s="327" t="s">
        <v>48</v>
      </c>
      <c r="F33" s="327"/>
      <c r="G33" s="327"/>
      <c r="H33" s="82"/>
      <c r="I33" s="82"/>
      <c r="J33" s="330" t="s">
        <v>49</v>
      </c>
      <c r="K33" s="330"/>
      <c r="L33" s="330"/>
      <c r="M33" s="83"/>
    </row>
    <row r="34" spans="1:13" x14ac:dyDescent="0.25">
      <c r="A34" s="326" t="s">
        <v>50</v>
      </c>
      <c r="B34" s="326"/>
      <c r="C34" s="326"/>
      <c r="D34" s="83"/>
      <c r="E34" s="84"/>
      <c r="F34" s="84"/>
      <c r="G34" s="80"/>
      <c r="H34" s="85"/>
      <c r="I34" s="85"/>
      <c r="J34" s="86"/>
      <c r="K34" s="86"/>
      <c r="L34" s="87"/>
      <c r="M34" s="88"/>
    </row>
    <row r="35" spans="1:13" x14ac:dyDescent="0.25">
      <c r="A35" s="89"/>
      <c r="B35" s="89"/>
      <c r="C35" s="89"/>
      <c r="D35" s="89"/>
      <c r="E35" s="84"/>
      <c r="F35" s="84"/>
      <c r="G35" s="80"/>
      <c r="H35" s="85"/>
      <c r="I35" s="85"/>
      <c r="J35" s="90"/>
      <c r="K35" s="90"/>
      <c r="L35" s="91"/>
      <c r="M35" s="89"/>
    </row>
    <row r="36" spans="1:13" x14ac:dyDescent="0.25">
      <c r="A36" s="326" t="s">
        <v>51</v>
      </c>
      <c r="B36" s="326"/>
      <c r="C36" s="326"/>
      <c r="D36" s="326"/>
      <c r="E36" s="327" t="s">
        <v>52</v>
      </c>
      <c r="F36" s="327"/>
      <c r="G36" s="80"/>
      <c r="H36" s="82"/>
      <c r="I36" s="82"/>
      <c r="J36" s="326" t="s">
        <v>53</v>
      </c>
      <c r="K36" s="326"/>
      <c r="L36" s="326"/>
      <c r="M36" s="326"/>
    </row>
    <row r="37" spans="1:13" x14ac:dyDescent="0.25">
      <c r="A37" s="92"/>
      <c r="B37" s="92"/>
      <c r="C37" s="92"/>
      <c r="D37" s="92"/>
      <c r="E37" s="92"/>
      <c r="F37" s="92"/>
      <c r="G37" s="80"/>
      <c r="H37" s="92"/>
      <c r="I37" s="92"/>
      <c r="J37" s="93"/>
      <c r="K37" s="93"/>
      <c r="L37" s="91"/>
      <c r="M37" s="93"/>
    </row>
    <row r="38" spans="1:13" x14ac:dyDescent="0.25">
      <c r="A38" s="94"/>
      <c r="B38" s="94"/>
      <c r="C38" s="95" t="s">
        <v>54</v>
      </c>
      <c r="D38" s="96"/>
      <c r="E38" s="94"/>
      <c r="F38" s="97"/>
      <c r="G38" s="97"/>
      <c r="H38" s="97" t="s">
        <v>55</v>
      </c>
      <c r="I38" s="92"/>
      <c r="J38" s="94"/>
      <c r="K38" s="97"/>
      <c r="L38" s="97"/>
      <c r="M38" s="97" t="s">
        <v>56</v>
      </c>
    </row>
    <row r="39" spans="1:13" x14ac:dyDescent="0.25">
      <c r="A39" s="92"/>
      <c r="B39" s="92"/>
      <c r="C39" s="96"/>
      <c r="D39" s="96"/>
      <c r="E39" s="92"/>
      <c r="F39" s="96"/>
      <c r="G39" s="80"/>
      <c r="H39" s="92"/>
      <c r="I39" s="92"/>
      <c r="J39" s="92"/>
      <c r="K39" s="96"/>
      <c r="L39" s="80"/>
      <c r="M39" s="92"/>
    </row>
    <row r="40" spans="1:13" x14ac:dyDescent="0.25">
      <c r="A40" s="92" t="s">
        <v>57</v>
      </c>
      <c r="B40" s="92"/>
      <c r="C40" s="96"/>
      <c r="D40" s="96"/>
      <c r="E40" s="92" t="s">
        <v>57</v>
      </c>
      <c r="F40" s="92"/>
      <c r="G40" s="96"/>
      <c r="H40" s="92"/>
      <c r="I40" s="92"/>
      <c r="J40" s="92" t="s">
        <v>57</v>
      </c>
      <c r="K40" s="92"/>
      <c r="L40" s="96"/>
      <c r="M40" s="92"/>
    </row>
    <row r="41" spans="1:13" x14ac:dyDescent="0.25">
      <c r="A41" s="92"/>
      <c r="B41" s="92"/>
      <c r="C41" s="96"/>
      <c r="D41" s="96"/>
      <c r="E41" s="92"/>
      <c r="F41" s="96"/>
      <c r="G41" s="80"/>
      <c r="H41" s="92"/>
      <c r="I41" s="92"/>
      <c r="J41" s="92"/>
      <c r="K41" s="96"/>
      <c r="L41" s="80"/>
      <c r="M41" s="92"/>
    </row>
    <row r="42" spans="1:13" x14ac:dyDescent="0.25">
      <c r="A42" s="98" t="s">
        <v>4</v>
      </c>
      <c r="B42" s="99"/>
      <c r="C42" s="100"/>
      <c r="D42" s="101"/>
      <c r="E42" s="98" t="s">
        <v>4</v>
      </c>
      <c r="F42" s="99"/>
      <c r="G42" s="80"/>
      <c r="H42" s="98"/>
      <c r="I42" s="92"/>
      <c r="J42" s="98" t="s">
        <v>4</v>
      </c>
      <c r="K42" s="99"/>
      <c r="L42" s="80"/>
      <c r="M42" s="98"/>
    </row>
  </sheetData>
  <customSheetViews>
    <customSheetView guid="{6504194F-9A24-4D91-A908-D5C52AD552E6}" scale="85" showPageBreaks="1" printArea="1" state="hidden" view="pageBreakPreview">
      <selection activeCell="G14" sqref="G14"/>
      <pageMargins left="0.7" right="0.7" top="0.75" bottom="0.75" header="0.3" footer="0.3"/>
      <pageSetup paperSize="9" scale="39" orientation="portrait" r:id="rId1"/>
    </customSheetView>
    <customSheetView guid="{200FE767-226A-4241-904F-FDA0FE931B36}" scale="85" showPageBreaks="1" printArea="1" state="hidden" view="pageBreakPreview">
      <selection activeCell="G14" sqref="G14"/>
      <pageMargins left="0.7" right="0.7" top="0.75" bottom="0.75" header="0.3" footer="0.3"/>
      <pageSetup paperSize="9" scale="39" orientation="portrait" r:id="rId2"/>
    </customSheetView>
    <customSheetView guid="{FF4F19E7-4806-4777-BD61-949420C2DC9E}" scale="85" showPageBreaks="1" printArea="1" state="hidden" view="pageBreakPreview">
      <selection activeCell="G14" sqref="G14"/>
      <pageMargins left="0.7" right="0.7" top="0.75" bottom="0.75" header="0.3" footer="0.3"/>
      <pageSetup paperSize="9" scale="39" orientation="portrait" r:id="rId3"/>
    </customSheetView>
    <customSheetView guid="{26DDE955-10AE-4017-BEF2-9636EE8B03C2}" scale="85" showPageBreaks="1" printArea="1" state="hidden" view="pageBreakPreview">
      <selection activeCell="G14" sqref="G14"/>
      <pageMargins left="0.7" right="0.7" top="0.75" bottom="0.75" header="0.3" footer="0.3"/>
      <pageSetup paperSize="9" scale="39" orientation="portrait" r:id="rId4"/>
    </customSheetView>
  </customSheetViews>
  <mergeCells count="29">
    <mergeCell ref="A34:C34"/>
    <mergeCell ref="A36:D36"/>
    <mergeCell ref="E36:F36"/>
    <mergeCell ref="J36:M36"/>
    <mergeCell ref="C29:J29"/>
    <mergeCell ref="A32:D32"/>
    <mergeCell ref="E32:F32"/>
    <mergeCell ref="J32:K32"/>
    <mergeCell ref="A33:D33"/>
    <mergeCell ref="E33:G33"/>
    <mergeCell ref="J33:L33"/>
    <mergeCell ref="A2:D2"/>
    <mergeCell ref="A3:C3"/>
    <mergeCell ref="A4:E4"/>
    <mergeCell ref="A7:M7"/>
    <mergeCell ref="A8:M8"/>
    <mergeCell ref="A9:M9"/>
    <mergeCell ref="G11:G13"/>
    <mergeCell ref="H11:M11"/>
    <mergeCell ref="H12:I12"/>
    <mergeCell ref="J12:J13"/>
    <mergeCell ref="K12:L12"/>
    <mergeCell ref="M12:M13"/>
    <mergeCell ref="A11:A13"/>
    <mergeCell ref="B11:B13"/>
    <mergeCell ref="C11:C13"/>
    <mergeCell ref="D11:D13"/>
    <mergeCell ref="E11:E13"/>
    <mergeCell ref="F11:F13"/>
  </mergeCells>
  <pageMargins left="0.7" right="0.7" top="0.75" bottom="0.75" header="0.3" footer="0.3"/>
  <pageSetup paperSize="9" scale="3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8</vt:i4>
      </vt:variant>
    </vt:vector>
  </HeadingPairs>
  <TitlesOfParts>
    <vt:vector size="17" baseType="lpstr">
      <vt:lpstr>Секция 2А</vt:lpstr>
      <vt:lpstr>Секция 2Б</vt:lpstr>
      <vt:lpstr>Секция 1А</vt:lpstr>
      <vt:lpstr>Секция 1Б</vt:lpstr>
      <vt:lpstr>Секция 3А</vt:lpstr>
      <vt:lpstr>Секция 3Б</vt:lpstr>
      <vt:lpstr>Секция 3В</vt:lpstr>
      <vt:lpstr>Лист5</vt:lpstr>
      <vt:lpstr>ВДЦ ал.окна</vt:lpstr>
      <vt:lpstr>'ВДЦ ал.окна'!Область_печати</vt:lpstr>
      <vt:lpstr>'Секция 1А'!Область_печати</vt:lpstr>
      <vt:lpstr>'Секция 1Б'!Область_печати</vt:lpstr>
      <vt:lpstr>'Секция 2А'!Область_печати</vt:lpstr>
      <vt:lpstr>'Секция 2Б'!Область_печати</vt:lpstr>
      <vt:lpstr>'Секция 3А'!Область_печати</vt:lpstr>
      <vt:lpstr>'Секция 3Б'!Область_печати</vt:lpstr>
      <vt:lpstr>'Секция 3В'!Область_печати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Екатерина Соловьева</dc:creator>
  <cp:lastModifiedBy>Воронюк Светлана</cp:lastModifiedBy>
  <cp:revision>1</cp:revision>
  <cp:lastPrinted>2025-04-25T08:16:51Z</cp:lastPrinted>
  <dcterms:created xsi:type="dcterms:W3CDTF">2015-06-05T18:19:34Z</dcterms:created>
  <dcterms:modified xsi:type="dcterms:W3CDTF">2026-06-02T04:50:18Z</dcterms:modified>
</cp:coreProperties>
</file>