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e.shilkova\Desktop\2. Восточная  Вэйвер\1. ВДЦ Восточная\6. Отопление, ИТП\"/>
    </mc:Choice>
  </mc:AlternateContent>
  <xr:revisionPtr revIDLastSave="0" documentId="13_ncr:1_{3426482A-8B20-4EE0-8C64-4AC71B2F92D7}" xr6:coauthVersionLast="47" xr6:coauthVersionMax="47" xr10:uidLastSave="{00000000-0000-0000-0000-000000000000}"/>
  <bookViews>
    <workbookView xWindow="-28920" yWindow="-120" windowWidth="29040" windowHeight="15840" activeTab="2" xr2:uid="{00000000-000D-0000-FFFF-FFFF00000000}"/>
  </bookViews>
  <sheets>
    <sheet name="для ЭП корпус 2" sheetId="6" r:id="rId1"/>
    <sheet name="ВДЦ отопление корпус 2" sheetId="1" r:id="rId2"/>
    <sheet name="для ЭП Корпус 1" sheetId="7" r:id="rId3"/>
    <sheet name="ВДЦ отопление корпус 1" sheetId="3" r:id="rId4"/>
  </sheets>
  <definedNames>
    <definedName name="_xlnm._FilterDatabase" localSheetId="3" hidden="1">'ВДЦ отопление корпус 1'!$A$8:$P$278</definedName>
    <definedName name="_xlnm._FilterDatabase" localSheetId="1" hidden="1">'ВДЦ отопление корпус 2'!$A$9:$AB$214</definedName>
    <definedName name="_xlnm.Print_Area" localSheetId="3">'ВДЦ отопление корпус 1'!$A$1:$Q$297</definedName>
    <definedName name="_xlnm.Print_Area" localSheetId="1">'ВДЦ отопление корпус 2'!$A$1:$Q$235</definedName>
  </definedNames>
  <calcPr calcId="191029"/>
  <pivotCaches>
    <pivotCache cacheId="81" r:id="rId5"/>
    <pivotCache cacheId="87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7" roundtripDataChecksum="MR6HD8jubvx5n85QBYAk/fyf5akgQ4n4e4Lyw9rHGnU="/>
    </ext>
  </extLst>
</workbook>
</file>

<file path=xl/calcChain.xml><?xml version="1.0" encoding="utf-8"?>
<calcChain xmlns="http://schemas.openxmlformats.org/spreadsheetml/2006/main">
  <c r="J16" i="1" l="1"/>
  <c r="J17" i="1"/>
  <c r="J18" i="1"/>
  <c r="J15" i="1"/>
  <c r="J12" i="1"/>
  <c r="H12" i="1"/>
  <c r="H255" i="3" l="1"/>
  <c r="H250" i="3"/>
  <c r="H237" i="3"/>
  <c r="H233" i="3"/>
  <c r="J233" i="3" s="1"/>
  <c r="O233" i="3" s="1"/>
  <c r="P233" i="3" s="1"/>
  <c r="H226" i="3"/>
  <c r="H218" i="3"/>
  <c r="J218" i="3" s="1"/>
  <c r="H201" i="3"/>
  <c r="H168" i="3"/>
  <c r="H163" i="3"/>
  <c r="H156" i="3"/>
  <c r="H94" i="3"/>
  <c r="H89" i="3"/>
  <c r="H82" i="3"/>
  <c r="H75" i="3"/>
  <c r="H67" i="3"/>
  <c r="H60" i="3"/>
  <c r="H56" i="3"/>
  <c r="H45" i="3"/>
  <c r="H36" i="3"/>
  <c r="H33" i="3"/>
  <c r="H26" i="3"/>
  <c r="H20" i="3"/>
  <c r="H12" i="3"/>
  <c r="H194" i="1"/>
  <c r="H176" i="1"/>
  <c r="J176" i="1" s="1"/>
  <c r="O176" i="1" s="1"/>
  <c r="P176" i="1" s="1"/>
  <c r="M176" i="1"/>
  <c r="H170" i="1"/>
  <c r="H165" i="1"/>
  <c r="H162" i="1"/>
  <c r="H155" i="1"/>
  <c r="H116" i="1"/>
  <c r="H113" i="1"/>
  <c r="H70" i="1"/>
  <c r="H52" i="1"/>
  <c r="H24" i="1"/>
  <c r="J24" i="1" s="1"/>
  <c r="H20" i="1"/>
  <c r="H43" i="1"/>
  <c r="J43" i="1" s="1"/>
  <c r="O43" i="1" s="1"/>
  <c r="P43" i="1" s="1"/>
  <c r="M43" i="1"/>
  <c r="M233" i="3"/>
  <c r="J226" i="3"/>
  <c r="O226" i="3" s="1"/>
  <c r="P226" i="3" s="1"/>
  <c r="M226" i="3"/>
  <c r="H213" i="3"/>
  <c r="J213" i="3" s="1"/>
  <c r="O213" i="3" s="1"/>
  <c r="P213" i="3" s="1"/>
  <c r="M213" i="3"/>
  <c r="H211" i="3"/>
  <c r="J211" i="3" s="1"/>
  <c r="O211" i="3" s="1"/>
  <c r="P211" i="3" s="1"/>
  <c r="M211" i="3"/>
  <c r="H209" i="3" l="1"/>
  <c r="J209" i="3" s="1"/>
  <c r="O209" i="3" s="1"/>
  <c r="P209" i="3" s="1"/>
  <c r="M210" i="3"/>
  <c r="J210" i="3"/>
  <c r="N210" i="3" s="1"/>
  <c r="P210" i="3" s="1"/>
  <c r="M209" i="3"/>
  <c r="J201" i="3"/>
  <c r="O201" i="3" s="1"/>
  <c r="P201" i="3" s="1"/>
  <c r="M201" i="3"/>
  <c r="M155" i="3"/>
  <c r="J155" i="3"/>
  <c r="N155" i="3" s="1"/>
  <c r="P155" i="3" s="1"/>
  <c r="M154" i="3"/>
  <c r="J154" i="3"/>
  <c r="N154" i="3" s="1"/>
  <c r="P154" i="3" s="1"/>
  <c r="M153" i="3"/>
  <c r="J153" i="3"/>
  <c r="N153" i="3" s="1"/>
  <c r="P153" i="3" s="1"/>
  <c r="H160" i="3"/>
  <c r="J160" i="3" s="1"/>
  <c r="O160" i="3" s="1"/>
  <c r="P160" i="3" s="1"/>
  <c r="M160" i="3"/>
  <c r="J156" i="3"/>
  <c r="O156" i="3" s="1"/>
  <c r="P156" i="3" s="1"/>
  <c r="M156" i="3"/>
  <c r="J56" i="3"/>
  <c r="O56" i="3" s="1"/>
  <c r="P56" i="3" s="1"/>
  <c r="M56" i="3"/>
  <c r="J45" i="3" l="1"/>
  <c r="O45" i="3" s="1"/>
  <c r="P45" i="3" s="1"/>
  <c r="M45" i="3"/>
  <c r="H31" i="3"/>
  <c r="J31" i="3" s="1"/>
  <c r="O31" i="3" s="1"/>
  <c r="P31" i="3" s="1"/>
  <c r="M31" i="3"/>
  <c r="M26" i="3"/>
  <c r="M20" i="3"/>
  <c r="M25" i="3"/>
  <c r="J25" i="3"/>
  <c r="N25" i="3" s="1"/>
  <c r="P25" i="3" s="1"/>
  <c r="M24" i="3"/>
  <c r="J24" i="3"/>
  <c r="N24" i="3" s="1"/>
  <c r="P24" i="3" s="1"/>
  <c r="M19" i="3"/>
  <c r="J19" i="3"/>
  <c r="N19" i="3" s="1"/>
  <c r="P19" i="3" s="1"/>
  <c r="M18" i="3"/>
  <c r="J18" i="3"/>
  <c r="N18" i="3" s="1"/>
  <c r="P18" i="3" s="1"/>
  <c r="M17" i="3"/>
  <c r="J17" i="3"/>
  <c r="N17" i="3" s="1"/>
  <c r="P17" i="3" s="1"/>
  <c r="M16" i="3"/>
  <c r="J16" i="3"/>
  <c r="N16" i="3" s="1"/>
  <c r="P16" i="3" s="1"/>
  <c r="M15" i="3"/>
  <c r="J15" i="3"/>
  <c r="N15" i="3" s="1"/>
  <c r="P15" i="3" s="1"/>
  <c r="M14" i="3"/>
  <c r="J14" i="3"/>
  <c r="N14" i="3" s="1"/>
  <c r="P14" i="3" s="1"/>
  <c r="M13" i="3"/>
  <c r="J13" i="3"/>
  <c r="N13" i="3" s="1"/>
  <c r="P13" i="3" l="1"/>
  <c r="M12" i="3"/>
  <c r="J12" i="3"/>
  <c r="M212" i="1"/>
  <c r="J170" i="1"/>
  <c r="O170" i="1" s="1"/>
  <c r="P170" i="1" s="1"/>
  <c r="M170" i="1"/>
  <c r="H122" i="1"/>
  <c r="J116" i="1"/>
  <c r="O116" i="1" s="1"/>
  <c r="P116" i="1" s="1"/>
  <c r="M116" i="1"/>
  <c r="J113" i="1"/>
  <c r="O113" i="1" s="1"/>
  <c r="P113" i="1" s="1"/>
  <c r="M113" i="1"/>
  <c r="M33" i="1"/>
  <c r="J20" i="1"/>
  <c r="M20" i="1"/>
  <c r="O12" i="3" l="1"/>
  <c r="P12" i="3" s="1"/>
  <c r="O20" i="1"/>
  <c r="P20" i="1" s="1"/>
  <c r="M70" i="1" l="1"/>
  <c r="M12" i="1"/>
  <c r="M239" i="3" l="1"/>
  <c r="M240" i="3"/>
  <c r="M241" i="3"/>
  <c r="M242" i="3"/>
  <c r="M243" i="3"/>
  <c r="M244" i="3"/>
  <c r="M245" i="3"/>
  <c r="M246" i="3"/>
  <c r="M247" i="3"/>
  <c r="M248" i="3"/>
  <c r="M249" i="3"/>
  <c r="M238" i="3"/>
  <c r="M220" i="3"/>
  <c r="M221" i="3"/>
  <c r="M222" i="3"/>
  <c r="M223" i="3"/>
  <c r="M224" i="3"/>
  <c r="M225" i="3"/>
  <c r="M227" i="3"/>
  <c r="M228" i="3"/>
  <c r="M229" i="3"/>
  <c r="M230" i="3"/>
  <c r="M231" i="3"/>
  <c r="M232" i="3"/>
  <c r="M234" i="3"/>
  <c r="M235" i="3"/>
  <c r="M236" i="3"/>
  <c r="M203" i="3"/>
  <c r="M204" i="3"/>
  <c r="M205" i="3"/>
  <c r="M206" i="3"/>
  <c r="M207" i="3"/>
  <c r="M208" i="3"/>
  <c r="M212" i="3"/>
  <c r="M214" i="3"/>
  <c r="M202" i="3"/>
  <c r="H254" i="3"/>
  <c r="H253" i="3"/>
  <c r="H252" i="3"/>
  <c r="H251" i="3"/>
  <c r="J235" i="3"/>
  <c r="N235" i="3" s="1"/>
  <c r="P235" i="3" s="1"/>
  <c r="J236" i="3"/>
  <c r="N236" i="3" s="1"/>
  <c r="P236" i="3" s="1"/>
  <c r="J220" i="3"/>
  <c r="N220" i="3" s="1"/>
  <c r="P220" i="3" s="1"/>
  <c r="J221" i="3"/>
  <c r="N221" i="3" s="1"/>
  <c r="P221" i="3" s="1"/>
  <c r="J222" i="3"/>
  <c r="N222" i="3" s="1"/>
  <c r="P222" i="3" s="1"/>
  <c r="J223" i="3"/>
  <c r="N223" i="3" s="1"/>
  <c r="P223" i="3" s="1"/>
  <c r="J224" i="3"/>
  <c r="N224" i="3" s="1"/>
  <c r="P224" i="3" s="1"/>
  <c r="J225" i="3"/>
  <c r="N225" i="3" s="1"/>
  <c r="P225" i="3" s="1"/>
  <c r="J227" i="3"/>
  <c r="N227" i="3" s="1"/>
  <c r="P227" i="3" s="1"/>
  <c r="J228" i="3"/>
  <c r="N228" i="3" s="1"/>
  <c r="P228" i="3" s="1"/>
  <c r="J229" i="3"/>
  <c r="N229" i="3" s="1"/>
  <c r="P229" i="3" s="1"/>
  <c r="J230" i="3"/>
  <c r="N230" i="3" s="1"/>
  <c r="P230" i="3" s="1"/>
  <c r="J231" i="3"/>
  <c r="N231" i="3" s="1"/>
  <c r="P231" i="3" s="1"/>
  <c r="J232" i="3"/>
  <c r="N232" i="3" s="1"/>
  <c r="P232" i="3" s="1"/>
  <c r="J234" i="3"/>
  <c r="N234" i="3" s="1"/>
  <c r="P234" i="3" s="1"/>
  <c r="J203" i="3"/>
  <c r="N203" i="3" s="1"/>
  <c r="P203" i="3" s="1"/>
  <c r="J204" i="3"/>
  <c r="N204" i="3" s="1"/>
  <c r="P204" i="3" s="1"/>
  <c r="J205" i="3"/>
  <c r="N205" i="3" s="1"/>
  <c r="P205" i="3" s="1"/>
  <c r="J206" i="3"/>
  <c r="N206" i="3" s="1"/>
  <c r="P206" i="3" s="1"/>
  <c r="J207" i="3"/>
  <c r="N207" i="3" s="1"/>
  <c r="P207" i="3" s="1"/>
  <c r="J208" i="3"/>
  <c r="N208" i="3" s="1"/>
  <c r="P208" i="3" s="1"/>
  <c r="J212" i="3"/>
  <c r="N212" i="3" s="1"/>
  <c r="P212" i="3" s="1"/>
  <c r="J214" i="3"/>
  <c r="N214" i="3" s="1"/>
  <c r="P214" i="3" s="1"/>
  <c r="J202" i="3"/>
  <c r="N202" i="3" s="1"/>
  <c r="P202" i="3" s="1"/>
  <c r="H274" i="3"/>
  <c r="J237" i="3"/>
  <c r="J240" i="3"/>
  <c r="N240" i="3" s="1"/>
  <c r="P240" i="3" s="1"/>
  <c r="J241" i="3"/>
  <c r="N241" i="3" s="1"/>
  <c r="P241" i="3" s="1"/>
  <c r="J242" i="3"/>
  <c r="N242" i="3" s="1"/>
  <c r="P242" i="3" s="1"/>
  <c r="J243" i="3"/>
  <c r="N243" i="3" s="1"/>
  <c r="P243" i="3" s="1"/>
  <c r="J244" i="3"/>
  <c r="N244" i="3" s="1"/>
  <c r="P244" i="3" s="1"/>
  <c r="J245" i="3"/>
  <c r="N245" i="3" s="1"/>
  <c r="P245" i="3" s="1"/>
  <c r="J246" i="3"/>
  <c r="N246" i="3" s="1"/>
  <c r="P246" i="3" s="1"/>
  <c r="J247" i="3"/>
  <c r="N247" i="3" s="1"/>
  <c r="P247" i="3" s="1"/>
  <c r="J248" i="3"/>
  <c r="N248" i="3" s="1"/>
  <c r="P248" i="3" s="1"/>
  <c r="J249" i="3"/>
  <c r="N249" i="3" s="1"/>
  <c r="P249" i="3" s="1"/>
  <c r="J239" i="3"/>
  <c r="N239" i="3" s="1"/>
  <c r="P239" i="3" s="1"/>
  <c r="J238" i="3"/>
  <c r="N238" i="3" s="1"/>
  <c r="P238" i="3" s="1"/>
  <c r="M29" i="3" l="1"/>
  <c r="M30" i="3"/>
  <c r="M32" i="3"/>
  <c r="J163" i="1"/>
  <c r="J164" i="1"/>
  <c r="M188" i="3"/>
  <c r="M189" i="3"/>
  <c r="M190" i="3"/>
  <c r="M191" i="3"/>
  <c r="M192" i="3"/>
  <c r="M193" i="3"/>
  <c r="M194" i="3"/>
  <c r="M195" i="3"/>
  <c r="M196" i="3"/>
  <c r="M197" i="3"/>
  <c r="M198" i="3"/>
  <c r="M199" i="3"/>
  <c r="M161" i="3"/>
  <c r="M162" i="3"/>
  <c r="J195" i="3"/>
  <c r="N195" i="3" s="1"/>
  <c r="P195" i="3" s="1"/>
  <c r="J196" i="3"/>
  <c r="N196" i="3" s="1"/>
  <c r="P196" i="3" s="1"/>
  <c r="J197" i="3"/>
  <c r="N197" i="3" s="1"/>
  <c r="P197" i="3" s="1"/>
  <c r="H127" i="1"/>
  <c r="J188" i="3"/>
  <c r="N188" i="3" s="1"/>
  <c r="P188" i="3" s="1"/>
  <c r="J189" i="3"/>
  <c r="N189" i="3" s="1"/>
  <c r="P189" i="3" s="1"/>
  <c r="J190" i="3"/>
  <c r="N190" i="3" s="1"/>
  <c r="P190" i="3" s="1"/>
  <c r="J191" i="3"/>
  <c r="N191" i="3" s="1"/>
  <c r="P191" i="3" s="1"/>
  <c r="J192" i="3"/>
  <c r="N192" i="3" s="1"/>
  <c r="P192" i="3" s="1"/>
  <c r="J193" i="3"/>
  <c r="N193" i="3" s="1"/>
  <c r="P193" i="3" s="1"/>
  <c r="J194" i="3"/>
  <c r="N194" i="3" s="1"/>
  <c r="P194" i="3" s="1"/>
  <c r="J176" i="3"/>
  <c r="N176" i="3" s="1"/>
  <c r="P176" i="3" s="1"/>
  <c r="M176" i="3"/>
  <c r="J177" i="3"/>
  <c r="N177" i="3" s="1"/>
  <c r="P177" i="3" s="1"/>
  <c r="M177" i="3"/>
  <c r="J178" i="3"/>
  <c r="N178" i="3" s="1"/>
  <c r="P178" i="3" s="1"/>
  <c r="M178" i="3"/>
  <c r="J179" i="3"/>
  <c r="N179" i="3" s="1"/>
  <c r="P179" i="3" s="1"/>
  <c r="M179" i="3"/>
  <c r="J180" i="3"/>
  <c r="N180" i="3" s="1"/>
  <c r="P180" i="3" s="1"/>
  <c r="M180" i="3"/>
  <c r="J181" i="3"/>
  <c r="N181" i="3" s="1"/>
  <c r="P181" i="3" s="1"/>
  <c r="M181" i="3"/>
  <c r="J182" i="3"/>
  <c r="N182" i="3" s="1"/>
  <c r="P182" i="3" s="1"/>
  <c r="M182" i="3"/>
  <c r="J183" i="3"/>
  <c r="N183" i="3" s="1"/>
  <c r="P183" i="3" s="1"/>
  <c r="M183" i="3"/>
  <c r="J184" i="3"/>
  <c r="N184" i="3" s="1"/>
  <c r="P184" i="3" s="1"/>
  <c r="M184" i="3"/>
  <c r="J185" i="3"/>
  <c r="N185" i="3" s="1"/>
  <c r="P185" i="3" s="1"/>
  <c r="M185" i="3"/>
  <c r="J186" i="3"/>
  <c r="N186" i="3" s="1"/>
  <c r="P186" i="3" s="1"/>
  <c r="M186" i="3"/>
  <c r="J187" i="3"/>
  <c r="N187" i="3" s="1"/>
  <c r="P187" i="3" s="1"/>
  <c r="M187" i="3"/>
  <c r="J161" i="3" l="1"/>
  <c r="N161" i="3" s="1"/>
  <c r="P161" i="3" s="1"/>
  <c r="J162" i="3"/>
  <c r="N162" i="3" s="1"/>
  <c r="P162" i="3" s="1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J119" i="3"/>
  <c r="N119" i="3" s="1"/>
  <c r="P119" i="3" s="1"/>
  <c r="J120" i="3"/>
  <c r="N120" i="3" s="1"/>
  <c r="P120" i="3" s="1"/>
  <c r="J121" i="3"/>
  <c r="N121" i="3" s="1"/>
  <c r="P121" i="3" s="1"/>
  <c r="J122" i="3"/>
  <c r="N122" i="3" s="1"/>
  <c r="P122" i="3" s="1"/>
  <c r="J123" i="3"/>
  <c r="N123" i="3" s="1"/>
  <c r="P123" i="3" s="1"/>
  <c r="J124" i="3"/>
  <c r="N124" i="3" s="1"/>
  <c r="P124" i="3" s="1"/>
  <c r="J125" i="3"/>
  <c r="N125" i="3" s="1"/>
  <c r="P125" i="3" s="1"/>
  <c r="J126" i="3"/>
  <c r="N126" i="3" s="1"/>
  <c r="P126" i="3" s="1"/>
  <c r="J127" i="3"/>
  <c r="N127" i="3" s="1"/>
  <c r="P127" i="3" s="1"/>
  <c r="J128" i="3"/>
  <c r="N128" i="3" s="1"/>
  <c r="P128" i="3" s="1"/>
  <c r="J129" i="3"/>
  <c r="N129" i="3" s="1"/>
  <c r="P129" i="3" s="1"/>
  <c r="J130" i="3"/>
  <c r="N130" i="3" s="1"/>
  <c r="P130" i="3" s="1"/>
  <c r="J131" i="3"/>
  <c r="N131" i="3" s="1"/>
  <c r="P131" i="3" s="1"/>
  <c r="J132" i="3"/>
  <c r="N132" i="3" s="1"/>
  <c r="P132" i="3" s="1"/>
  <c r="J133" i="3"/>
  <c r="N133" i="3" s="1"/>
  <c r="P133" i="3" s="1"/>
  <c r="J134" i="3"/>
  <c r="N134" i="3" s="1"/>
  <c r="P134" i="3" s="1"/>
  <c r="J135" i="3"/>
  <c r="N135" i="3" s="1"/>
  <c r="P135" i="3" s="1"/>
  <c r="M38" i="3"/>
  <c r="M39" i="3"/>
  <c r="M40" i="3"/>
  <c r="M41" i="3"/>
  <c r="M42" i="3"/>
  <c r="M43" i="3"/>
  <c r="M44" i="3"/>
  <c r="M46" i="3"/>
  <c r="M47" i="3"/>
  <c r="M48" i="3"/>
  <c r="M49" i="3"/>
  <c r="M50" i="3"/>
  <c r="M51" i="3"/>
  <c r="M52" i="3"/>
  <c r="M53" i="3"/>
  <c r="M54" i="3"/>
  <c r="M55" i="3"/>
  <c r="M57" i="3"/>
  <c r="M58" i="3"/>
  <c r="M59" i="3"/>
  <c r="M84" i="3" l="1"/>
  <c r="M85" i="3"/>
  <c r="M86" i="3"/>
  <c r="M87" i="3"/>
  <c r="M88" i="3"/>
  <c r="M77" i="3"/>
  <c r="M78" i="3"/>
  <c r="M79" i="3"/>
  <c r="M80" i="3"/>
  <c r="M81" i="3"/>
  <c r="J84" i="3"/>
  <c r="N84" i="3" s="1"/>
  <c r="P84" i="3" s="1"/>
  <c r="J85" i="3"/>
  <c r="N85" i="3" s="1"/>
  <c r="P85" i="3" s="1"/>
  <c r="J86" i="3"/>
  <c r="N86" i="3" s="1"/>
  <c r="P86" i="3" s="1"/>
  <c r="J87" i="3"/>
  <c r="N87" i="3" s="1"/>
  <c r="P87" i="3" s="1"/>
  <c r="J88" i="3"/>
  <c r="N88" i="3" s="1"/>
  <c r="P88" i="3" s="1"/>
  <c r="J53" i="3"/>
  <c r="N53" i="3" s="1"/>
  <c r="P53" i="3" s="1"/>
  <c r="J57" i="3"/>
  <c r="N57" i="3" s="1"/>
  <c r="P57" i="3" s="1"/>
  <c r="J58" i="3"/>
  <c r="N58" i="3" s="1"/>
  <c r="P58" i="3" s="1"/>
  <c r="J59" i="3"/>
  <c r="N59" i="3" s="1"/>
  <c r="P59" i="3" s="1"/>
  <c r="J42" i="3"/>
  <c r="N42" i="3" s="1"/>
  <c r="P42" i="3" s="1"/>
  <c r="J39" i="3"/>
  <c r="N39" i="3" s="1"/>
  <c r="P39" i="3" s="1"/>
  <c r="J40" i="3"/>
  <c r="N40" i="3" s="1"/>
  <c r="P40" i="3" s="1"/>
  <c r="J41" i="3"/>
  <c r="N41" i="3" s="1"/>
  <c r="P41" i="3" s="1"/>
  <c r="J43" i="3"/>
  <c r="N43" i="3" s="1"/>
  <c r="P43" i="3" s="1"/>
  <c r="J44" i="3"/>
  <c r="N44" i="3" s="1"/>
  <c r="P44" i="3" s="1"/>
  <c r="J46" i="3"/>
  <c r="N46" i="3" s="1"/>
  <c r="P46" i="3" s="1"/>
  <c r="J47" i="3"/>
  <c r="N47" i="3" s="1"/>
  <c r="P47" i="3" s="1"/>
  <c r="J48" i="3"/>
  <c r="N48" i="3" s="1"/>
  <c r="P48" i="3" s="1"/>
  <c r="J49" i="3"/>
  <c r="N49" i="3" s="1"/>
  <c r="P49" i="3" s="1"/>
  <c r="J50" i="3"/>
  <c r="N50" i="3" s="1"/>
  <c r="P50" i="3" s="1"/>
  <c r="J51" i="3"/>
  <c r="N51" i="3" s="1"/>
  <c r="P51" i="3" s="1"/>
  <c r="J52" i="3"/>
  <c r="N52" i="3" s="1"/>
  <c r="P52" i="3" s="1"/>
  <c r="J54" i="3"/>
  <c r="N54" i="3" s="1"/>
  <c r="P54" i="3" s="1"/>
  <c r="J55" i="3"/>
  <c r="N55" i="3" s="1"/>
  <c r="P55" i="3" s="1"/>
  <c r="J29" i="3"/>
  <c r="N29" i="3" s="1"/>
  <c r="P29" i="3" s="1"/>
  <c r="H27" i="3"/>
  <c r="J30" i="3"/>
  <c r="N30" i="3" s="1"/>
  <c r="P30" i="3" s="1"/>
  <c r="J32" i="3"/>
  <c r="N32" i="3" s="1"/>
  <c r="P32" i="3" s="1"/>
  <c r="H23" i="3"/>
  <c r="H22" i="3"/>
  <c r="H21" i="3"/>
  <c r="H93" i="3"/>
  <c r="H92" i="3"/>
  <c r="H91" i="3"/>
  <c r="H90" i="3"/>
  <c r="J77" i="3"/>
  <c r="N77" i="3" s="1"/>
  <c r="P77" i="3" s="1"/>
  <c r="J78" i="3"/>
  <c r="N78" i="3" s="1"/>
  <c r="P78" i="3" s="1"/>
  <c r="J79" i="3"/>
  <c r="N79" i="3" s="1"/>
  <c r="P79" i="3" s="1"/>
  <c r="J80" i="3"/>
  <c r="N80" i="3" s="1"/>
  <c r="P80" i="3" s="1"/>
  <c r="J81" i="3"/>
  <c r="N81" i="3" s="1"/>
  <c r="P81" i="3" s="1"/>
  <c r="M69" i="3"/>
  <c r="M70" i="3"/>
  <c r="M71" i="3"/>
  <c r="M72" i="3"/>
  <c r="M73" i="3"/>
  <c r="M74" i="3"/>
  <c r="M62" i="3"/>
  <c r="M63" i="3"/>
  <c r="M64" i="3"/>
  <c r="M65" i="3"/>
  <c r="M66" i="3"/>
  <c r="J69" i="3"/>
  <c r="N69" i="3" s="1"/>
  <c r="P69" i="3" s="1"/>
  <c r="J70" i="3"/>
  <c r="N70" i="3" s="1"/>
  <c r="P70" i="3" s="1"/>
  <c r="J71" i="3"/>
  <c r="N71" i="3" s="1"/>
  <c r="P71" i="3" s="1"/>
  <c r="J72" i="3"/>
  <c r="N72" i="3" s="1"/>
  <c r="P72" i="3" s="1"/>
  <c r="J73" i="3"/>
  <c r="N73" i="3" s="1"/>
  <c r="P73" i="3" s="1"/>
  <c r="J74" i="3"/>
  <c r="N74" i="3" s="1"/>
  <c r="P74" i="3" s="1"/>
  <c r="J62" i="3"/>
  <c r="N62" i="3" s="1"/>
  <c r="P62" i="3" s="1"/>
  <c r="J63" i="3"/>
  <c r="N63" i="3" s="1"/>
  <c r="P63" i="3" s="1"/>
  <c r="J64" i="3"/>
  <c r="N64" i="3" s="1"/>
  <c r="P64" i="3" s="1"/>
  <c r="J65" i="3"/>
  <c r="N65" i="3" s="1"/>
  <c r="P65" i="3" s="1"/>
  <c r="J66" i="3"/>
  <c r="N66" i="3" s="1"/>
  <c r="P66" i="3" s="1"/>
  <c r="J26" i="3" l="1"/>
  <c r="O26" i="3" s="1"/>
  <c r="P26" i="3" s="1"/>
  <c r="J20" i="3"/>
  <c r="J89" i="3"/>
  <c r="O89" i="3" s="1"/>
  <c r="P89" i="3" s="1"/>
  <c r="O276" i="3"/>
  <c r="P276" i="3" s="1"/>
  <c r="M275" i="3"/>
  <c r="J275" i="3"/>
  <c r="N275" i="3" s="1"/>
  <c r="P275" i="3" s="1"/>
  <c r="M274" i="3"/>
  <c r="J274" i="3"/>
  <c r="M273" i="3"/>
  <c r="J273" i="3"/>
  <c r="N273" i="3" s="1"/>
  <c r="P273" i="3" s="1"/>
  <c r="M272" i="3"/>
  <c r="H272" i="3"/>
  <c r="J272" i="3" s="1"/>
  <c r="N272" i="3" s="1"/>
  <c r="P272" i="3" s="1"/>
  <c r="M271" i="3"/>
  <c r="J271" i="3"/>
  <c r="N271" i="3" s="1"/>
  <c r="P271" i="3" s="1"/>
  <c r="M270" i="3"/>
  <c r="J270" i="3"/>
  <c r="N270" i="3" s="1"/>
  <c r="P270" i="3" s="1"/>
  <c r="M269" i="3"/>
  <c r="J269" i="3"/>
  <c r="N269" i="3" s="1"/>
  <c r="P269" i="3" s="1"/>
  <c r="M268" i="3"/>
  <c r="J268" i="3"/>
  <c r="N268" i="3" s="1"/>
  <c r="P268" i="3" s="1"/>
  <c r="M267" i="3"/>
  <c r="J267" i="3"/>
  <c r="N267" i="3" s="1"/>
  <c r="P267" i="3" s="1"/>
  <c r="M266" i="3"/>
  <c r="J266" i="3"/>
  <c r="N266" i="3" s="1"/>
  <c r="P266" i="3" s="1"/>
  <c r="M265" i="3"/>
  <c r="J265" i="3"/>
  <c r="N265" i="3" s="1"/>
  <c r="P265" i="3" s="1"/>
  <c r="M264" i="3"/>
  <c r="J264" i="3"/>
  <c r="N264" i="3" s="1"/>
  <c r="P264" i="3" s="1"/>
  <c r="M263" i="3"/>
  <c r="J263" i="3"/>
  <c r="N263" i="3" s="1"/>
  <c r="P263" i="3" s="1"/>
  <c r="M262" i="3"/>
  <c r="J262" i="3"/>
  <c r="N262" i="3" s="1"/>
  <c r="P262" i="3" s="1"/>
  <c r="M261" i="3"/>
  <c r="J261" i="3"/>
  <c r="N261" i="3" s="1"/>
  <c r="P261" i="3" s="1"/>
  <c r="M260" i="3"/>
  <c r="J260" i="3"/>
  <c r="N260" i="3" s="1"/>
  <c r="P260" i="3" s="1"/>
  <c r="M259" i="3"/>
  <c r="J259" i="3"/>
  <c r="N259" i="3" s="1"/>
  <c r="P259" i="3" s="1"/>
  <c r="M258" i="3"/>
  <c r="J258" i="3"/>
  <c r="N258" i="3" s="1"/>
  <c r="P258" i="3" s="1"/>
  <c r="M257" i="3"/>
  <c r="J257" i="3"/>
  <c r="N257" i="3" s="1"/>
  <c r="P257" i="3" s="1"/>
  <c r="M256" i="3"/>
  <c r="J256" i="3"/>
  <c r="N256" i="3" s="1"/>
  <c r="P256" i="3" s="1"/>
  <c r="M255" i="3"/>
  <c r="J255" i="3"/>
  <c r="O255" i="3" s="1"/>
  <c r="M254" i="3"/>
  <c r="J254" i="3"/>
  <c r="N254" i="3" s="1"/>
  <c r="P254" i="3" s="1"/>
  <c r="M253" i="3"/>
  <c r="J253" i="3"/>
  <c r="N253" i="3" s="1"/>
  <c r="P253" i="3" s="1"/>
  <c r="M252" i="3"/>
  <c r="J252" i="3"/>
  <c r="N252" i="3" s="1"/>
  <c r="P252" i="3" s="1"/>
  <c r="M251" i="3"/>
  <c r="J251" i="3"/>
  <c r="N251" i="3" s="1"/>
  <c r="P251" i="3" s="1"/>
  <c r="M250" i="3"/>
  <c r="J250" i="3"/>
  <c r="O250" i="3" s="1"/>
  <c r="P250" i="3" s="1"/>
  <c r="M237" i="3"/>
  <c r="O237" i="3"/>
  <c r="P237" i="3" s="1"/>
  <c r="M219" i="3"/>
  <c r="J219" i="3"/>
  <c r="N219" i="3" s="1"/>
  <c r="P219" i="3" s="1"/>
  <c r="M218" i="3"/>
  <c r="O218" i="3"/>
  <c r="P218" i="3" s="1"/>
  <c r="M217" i="3"/>
  <c r="J217" i="3"/>
  <c r="N217" i="3" s="1"/>
  <c r="P217" i="3" s="1"/>
  <c r="M216" i="3"/>
  <c r="J216" i="3"/>
  <c r="N216" i="3" s="1"/>
  <c r="P216" i="3" s="1"/>
  <c r="M215" i="3"/>
  <c r="J215" i="3"/>
  <c r="J199" i="3"/>
  <c r="N199" i="3" s="1"/>
  <c r="P199" i="3" s="1"/>
  <c r="J198" i="3"/>
  <c r="N198" i="3" s="1"/>
  <c r="P198" i="3" s="1"/>
  <c r="M175" i="3"/>
  <c r="J175" i="3"/>
  <c r="N175" i="3" s="1"/>
  <c r="P175" i="3" s="1"/>
  <c r="M174" i="3"/>
  <c r="J174" i="3"/>
  <c r="N174" i="3" s="1"/>
  <c r="P174" i="3" s="1"/>
  <c r="M173" i="3"/>
  <c r="J173" i="3"/>
  <c r="N173" i="3" s="1"/>
  <c r="P173" i="3" s="1"/>
  <c r="M172" i="3"/>
  <c r="J172" i="3"/>
  <c r="N172" i="3" s="1"/>
  <c r="P172" i="3" s="1"/>
  <c r="M171" i="3"/>
  <c r="J171" i="3"/>
  <c r="N171" i="3" s="1"/>
  <c r="P171" i="3" s="1"/>
  <c r="M170" i="3"/>
  <c r="J170" i="3"/>
  <c r="N170" i="3" s="1"/>
  <c r="P170" i="3" s="1"/>
  <c r="M169" i="3"/>
  <c r="J169" i="3"/>
  <c r="N169" i="3" s="1"/>
  <c r="P169" i="3" s="1"/>
  <c r="M168" i="3"/>
  <c r="J168" i="3"/>
  <c r="M167" i="3"/>
  <c r="J167" i="3"/>
  <c r="N167" i="3" s="1"/>
  <c r="P167" i="3" s="1"/>
  <c r="M166" i="3"/>
  <c r="J166" i="3"/>
  <c r="N166" i="3" s="1"/>
  <c r="P166" i="3" s="1"/>
  <c r="M165" i="3"/>
  <c r="J165" i="3"/>
  <c r="N165" i="3" s="1"/>
  <c r="P165" i="3" s="1"/>
  <c r="M164" i="3"/>
  <c r="J164" i="3"/>
  <c r="N164" i="3" s="1"/>
  <c r="P164" i="3" s="1"/>
  <c r="M163" i="3"/>
  <c r="J163" i="3"/>
  <c r="M159" i="3"/>
  <c r="J159" i="3"/>
  <c r="N159" i="3" s="1"/>
  <c r="P159" i="3" s="1"/>
  <c r="M158" i="3"/>
  <c r="J158" i="3"/>
  <c r="N158" i="3" s="1"/>
  <c r="P158" i="3" s="1"/>
  <c r="M157" i="3"/>
  <c r="J157" i="3"/>
  <c r="N157" i="3" s="1"/>
  <c r="P157" i="3" s="1"/>
  <c r="M152" i="3"/>
  <c r="J152" i="3"/>
  <c r="N152" i="3" s="1"/>
  <c r="P152" i="3" s="1"/>
  <c r="M151" i="3"/>
  <c r="J151" i="3"/>
  <c r="N151" i="3" s="1"/>
  <c r="P151" i="3" s="1"/>
  <c r="M150" i="3"/>
  <c r="J150" i="3"/>
  <c r="N150" i="3" s="1"/>
  <c r="P150" i="3" s="1"/>
  <c r="M149" i="3"/>
  <c r="J149" i="3"/>
  <c r="N149" i="3" s="1"/>
  <c r="P149" i="3" s="1"/>
  <c r="M148" i="3"/>
  <c r="J148" i="3"/>
  <c r="N148" i="3" s="1"/>
  <c r="P148" i="3" s="1"/>
  <c r="M147" i="3"/>
  <c r="J147" i="3"/>
  <c r="N147" i="3" s="1"/>
  <c r="P147" i="3" s="1"/>
  <c r="M146" i="3"/>
  <c r="J146" i="3"/>
  <c r="N146" i="3" s="1"/>
  <c r="P146" i="3" s="1"/>
  <c r="M145" i="3"/>
  <c r="J145" i="3"/>
  <c r="N145" i="3" s="1"/>
  <c r="P145" i="3" s="1"/>
  <c r="M144" i="3"/>
  <c r="J144" i="3"/>
  <c r="N144" i="3" s="1"/>
  <c r="P144" i="3" s="1"/>
  <c r="M143" i="3"/>
  <c r="J143" i="3"/>
  <c r="N143" i="3" s="1"/>
  <c r="P143" i="3" s="1"/>
  <c r="M142" i="3"/>
  <c r="J142" i="3"/>
  <c r="N142" i="3" s="1"/>
  <c r="P142" i="3" s="1"/>
  <c r="M141" i="3"/>
  <c r="J141" i="3"/>
  <c r="N141" i="3" s="1"/>
  <c r="P141" i="3" s="1"/>
  <c r="M140" i="3"/>
  <c r="J140" i="3"/>
  <c r="N140" i="3" s="1"/>
  <c r="P140" i="3" s="1"/>
  <c r="M139" i="3"/>
  <c r="J139" i="3"/>
  <c r="N139" i="3" s="1"/>
  <c r="P139" i="3" s="1"/>
  <c r="J138" i="3"/>
  <c r="N138" i="3" s="1"/>
  <c r="P138" i="3" s="1"/>
  <c r="J137" i="3"/>
  <c r="N137" i="3" s="1"/>
  <c r="P137" i="3" s="1"/>
  <c r="J136" i="3"/>
  <c r="N136" i="3" s="1"/>
  <c r="P136" i="3" s="1"/>
  <c r="M118" i="3"/>
  <c r="J118" i="3"/>
  <c r="N118" i="3" s="1"/>
  <c r="P118" i="3" s="1"/>
  <c r="M117" i="3"/>
  <c r="J117" i="3"/>
  <c r="N117" i="3" s="1"/>
  <c r="P117" i="3" s="1"/>
  <c r="M116" i="3"/>
  <c r="J116" i="3"/>
  <c r="N116" i="3" s="1"/>
  <c r="P116" i="3" s="1"/>
  <c r="M115" i="3"/>
  <c r="J115" i="3"/>
  <c r="N115" i="3" s="1"/>
  <c r="P115" i="3" s="1"/>
  <c r="M114" i="3"/>
  <c r="J114" i="3"/>
  <c r="N114" i="3" s="1"/>
  <c r="P114" i="3" s="1"/>
  <c r="M113" i="3"/>
  <c r="J113" i="3"/>
  <c r="N113" i="3" s="1"/>
  <c r="P113" i="3" s="1"/>
  <c r="M112" i="3"/>
  <c r="J112" i="3"/>
  <c r="N112" i="3" s="1"/>
  <c r="P112" i="3" s="1"/>
  <c r="M111" i="3"/>
  <c r="J111" i="3"/>
  <c r="N111" i="3" s="1"/>
  <c r="P111" i="3" s="1"/>
  <c r="M110" i="3"/>
  <c r="J110" i="3"/>
  <c r="N110" i="3" s="1"/>
  <c r="P110" i="3" s="1"/>
  <c r="M109" i="3"/>
  <c r="J109" i="3"/>
  <c r="N109" i="3" s="1"/>
  <c r="P109" i="3" s="1"/>
  <c r="M108" i="3"/>
  <c r="J108" i="3"/>
  <c r="N108" i="3" s="1"/>
  <c r="P108" i="3" s="1"/>
  <c r="M107" i="3"/>
  <c r="J107" i="3"/>
  <c r="N107" i="3" s="1"/>
  <c r="P107" i="3" s="1"/>
  <c r="M106" i="3"/>
  <c r="J106" i="3"/>
  <c r="N106" i="3" s="1"/>
  <c r="P106" i="3" s="1"/>
  <c r="M105" i="3"/>
  <c r="J105" i="3"/>
  <c r="N105" i="3" s="1"/>
  <c r="P105" i="3" s="1"/>
  <c r="M104" i="3"/>
  <c r="J104" i="3"/>
  <c r="N104" i="3" s="1"/>
  <c r="P104" i="3" s="1"/>
  <c r="M103" i="3"/>
  <c r="J103" i="3"/>
  <c r="N103" i="3" s="1"/>
  <c r="P103" i="3" s="1"/>
  <c r="M102" i="3"/>
  <c r="J102" i="3"/>
  <c r="N102" i="3" s="1"/>
  <c r="P102" i="3" s="1"/>
  <c r="M101" i="3"/>
  <c r="J101" i="3"/>
  <c r="N101" i="3" s="1"/>
  <c r="P101" i="3" s="1"/>
  <c r="M100" i="3"/>
  <c r="J100" i="3"/>
  <c r="N100" i="3" s="1"/>
  <c r="P100" i="3" s="1"/>
  <c r="M99" i="3"/>
  <c r="J99" i="3"/>
  <c r="N99" i="3" s="1"/>
  <c r="P99" i="3" s="1"/>
  <c r="M98" i="3"/>
  <c r="J98" i="3"/>
  <c r="N98" i="3" s="1"/>
  <c r="P98" i="3" s="1"/>
  <c r="M97" i="3"/>
  <c r="J97" i="3"/>
  <c r="N97" i="3" s="1"/>
  <c r="P97" i="3" s="1"/>
  <c r="M96" i="3"/>
  <c r="J96" i="3"/>
  <c r="N96" i="3" s="1"/>
  <c r="P96" i="3" s="1"/>
  <c r="M95" i="3"/>
  <c r="J95" i="3"/>
  <c r="N95" i="3" s="1"/>
  <c r="P95" i="3" s="1"/>
  <c r="M94" i="3"/>
  <c r="J94" i="3"/>
  <c r="O94" i="3" s="1"/>
  <c r="P94" i="3" s="1"/>
  <c r="M93" i="3"/>
  <c r="J93" i="3"/>
  <c r="N93" i="3" s="1"/>
  <c r="P93" i="3" s="1"/>
  <c r="M92" i="3"/>
  <c r="J92" i="3"/>
  <c r="N92" i="3" s="1"/>
  <c r="P92" i="3" s="1"/>
  <c r="M91" i="3"/>
  <c r="J91" i="3"/>
  <c r="N91" i="3" s="1"/>
  <c r="P91" i="3" s="1"/>
  <c r="M90" i="3"/>
  <c r="J90" i="3"/>
  <c r="N90" i="3" s="1"/>
  <c r="P90" i="3" s="1"/>
  <c r="M89" i="3"/>
  <c r="M83" i="3"/>
  <c r="J83" i="3"/>
  <c r="N83" i="3" s="1"/>
  <c r="P83" i="3" s="1"/>
  <c r="M82" i="3"/>
  <c r="J82" i="3"/>
  <c r="M76" i="3"/>
  <c r="J76" i="3"/>
  <c r="N76" i="3" s="1"/>
  <c r="P76" i="3" s="1"/>
  <c r="M75" i="3"/>
  <c r="J75" i="3"/>
  <c r="O75" i="3" s="1"/>
  <c r="P75" i="3" s="1"/>
  <c r="M68" i="3"/>
  <c r="J68" i="3"/>
  <c r="N68" i="3" s="1"/>
  <c r="P68" i="3" s="1"/>
  <c r="M67" i="3"/>
  <c r="J67" i="3"/>
  <c r="O67" i="3" s="1"/>
  <c r="P67" i="3" s="1"/>
  <c r="M61" i="3"/>
  <c r="J61" i="3"/>
  <c r="N61" i="3" s="1"/>
  <c r="P61" i="3" s="1"/>
  <c r="M60" i="3"/>
  <c r="J60" i="3"/>
  <c r="J38" i="3"/>
  <c r="N38" i="3" s="1"/>
  <c r="P38" i="3" s="1"/>
  <c r="M37" i="3"/>
  <c r="J37" i="3"/>
  <c r="N37" i="3" s="1"/>
  <c r="P37" i="3" s="1"/>
  <c r="M36" i="3"/>
  <c r="M35" i="3"/>
  <c r="J35" i="3"/>
  <c r="N35" i="3" s="1"/>
  <c r="P35" i="3" s="1"/>
  <c r="M34" i="3"/>
  <c r="J34" i="3"/>
  <c r="N34" i="3" s="1"/>
  <c r="P34" i="3" s="1"/>
  <c r="M33" i="3"/>
  <c r="J33" i="3"/>
  <c r="M28" i="3"/>
  <c r="J28" i="3"/>
  <c r="N28" i="3" s="1"/>
  <c r="P28" i="3" s="1"/>
  <c r="M27" i="3"/>
  <c r="J27" i="3"/>
  <c r="N27" i="3" s="1"/>
  <c r="P27" i="3" s="1"/>
  <c r="M23" i="3"/>
  <c r="J23" i="3"/>
  <c r="N23" i="3" s="1"/>
  <c r="P23" i="3" s="1"/>
  <c r="M22" i="3"/>
  <c r="J22" i="3"/>
  <c r="N22" i="3" s="1"/>
  <c r="P22" i="3" s="1"/>
  <c r="M21" i="3"/>
  <c r="J21" i="3"/>
  <c r="N21" i="3" s="1"/>
  <c r="H210" i="1"/>
  <c r="J210" i="1" s="1"/>
  <c r="M211" i="1"/>
  <c r="J211" i="1"/>
  <c r="N211" i="1" s="1"/>
  <c r="P211" i="1" s="1"/>
  <c r="M210" i="1"/>
  <c r="O20" i="3" l="1"/>
  <c r="P20" i="3" s="1"/>
  <c r="O82" i="3"/>
  <c r="P82" i="3" s="1"/>
  <c r="O274" i="3"/>
  <c r="P274" i="3" s="1"/>
  <c r="O168" i="3"/>
  <c r="P168" i="3" s="1"/>
  <c r="P255" i="3"/>
  <c r="M276" i="3"/>
  <c r="N60" i="3"/>
  <c r="O60" i="3"/>
  <c r="N33" i="3"/>
  <c r="O33" i="3"/>
  <c r="O215" i="3"/>
  <c r="P21" i="3"/>
  <c r="J36" i="3"/>
  <c r="O36" i="3" s="1"/>
  <c r="P36" i="3" s="1"/>
  <c r="O163" i="3"/>
  <c r="O210" i="1"/>
  <c r="N210" i="1"/>
  <c r="J162" i="1"/>
  <c r="J209" i="1"/>
  <c r="N209" i="1" s="1"/>
  <c r="P209" i="1" s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191" i="1"/>
  <c r="J192" i="1"/>
  <c r="J193" i="1"/>
  <c r="J195" i="1"/>
  <c r="J190" i="1"/>
  <c r="J180" i="1"/>
  <c r="J181" i="1"/>
  <c r="J182" i="1"/>
  <c r="J183" i="1"/>
  <c r="J184" i="1"/>
  <c r="J185" i="1"/>
  <c r="J186" i="1"/>
  <c r="J187" i="1"/>
  <c r="J188" i="1"/>
  <c r="J167" i="1"/>
  <c r="J168" i="1"/>
  <c r="J169" i="1"/>
  <c r="J171" i="1"/>
  <c r="J172" i="1"/>
  <c r="J173" i="1"/>
  <c r="J174" i="1"/>
  <c r="J175" i="1"/>
  <c r="J177" i="1"/>
  <c r="J157" i="1"/>
  <c r="J158" i="1"/>
  <c r="J159" i="1"/>
  <c r="J160" i="1"/>
  <c r="J161" i="1"/>
  <c r="J179" i="1"/>
  <c r="J166" i="1"/>
  <c r="J156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24" i="1"/>
  <c r="J125" i="1"/>
  <c r="J126" i="1"/>
  <c r="J128" i="1"/>
  <c r="J123" i="1"/>
  <c r="J121" i="1"/>
  <c r="J118" i="1"/>
  <c r="J119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4" i="1"/>
  <c r="J115" i="1"/>
  <c r="J117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71" i="1"/>
  <c r="J63" i="1"/>
  <c r="J64" i="1"/>
  <c r="J65" i="1"/>
  <c r="J66" i="1"/>
  <c r="J67" i="1"/>
  <c r="J68" i="1"/>
  <c r="J69" i="1"/>
  <c r="J62" i="1"/>
  <c r="J51" i="1"/>
  <c r="J49" i="1"/>
  <c r="J48" i="1"/>
  <c r="J46" i="1"/>
  <c r="J39" i="1"/>
  <c r="J40" i="1"/>
  <c r="J41" i="1"/>
  <c r="J42" i="1"/>
  <c r="J44" i="1"/>
  <c r="H47" i="1"/>
  <c r="J47" i="1" s="1"/>
  <c r="H50" i="1"/>
  <c r="J50" i="1" s="1"/>
  <c r="J26" i="1"/>
  <c r="J27" i="1"/>
  <c r="J25" i="1"/>
  <c r="J23" i="1"/>
  <c r="J14" i="1"/>
  <c r="J21" i="1"/>
  <c r="J22" i="1"/>
  <c r="J13" i="1"/>
  <c r="N13" i="1" s="1"/>
  <c r="P13" i="1" s="1"/>
  <c r="M39" i="1"/>
  <c r="J53" i="1"/>
  <c r="J54" i="1"/>
  <c r="J55" i="1"/>
  <c r="J56" i="1"/>
  <c r="J57" i="1"/>
  <c r="J58" i="1"/>
  <c r="J59" i="1"/>
  <c r="J60" i="1"/>
  <c r="H208" i="1"/>
  <c r="J194" i="1"/>
  <c r="H189" i="1"/>
  <c r="J189" i="1" s="1"/>
  <c r="H178" i="1"/>
  <c r="J178" i="1" s="1"/>
  <c r="J165" i="1"/>
  <c r="J155" i="1"/>
  <c r="J127" i="1"/>
  <c r="J122" i="1"/>
  <c r="H120" i="1"/>
  <c r="J120" i="1" s="1"/>
  <c r="J70" i="1"/>
  <c r="H61" i="1"/>
  <c r="J61" i="1" s="1"/>
  <c r="J52" i="1"/>
  <c r="H45" i="1"/>
  <c r="J45" i="1" s="1"/>
  <c r="H38" i="1"/>
  <c r="J38" i="1" s="1"/>
  <c r="H37" i="1"/>
  <c r="J37" i="1" s="1"/>
  <c r="H36" i="1"/>
  <c r="J36" i="1" s="1"/>
  <c r="H35" i="1"/>
  <c r="J35" i="1" s="1"/>
  <c r="H34" i="1"/>
  <c r="H32" i="1"/>
  <c r="J32" i="1" s="1"/>
  <c r="H31" i="1"/>
  <c r="J31" i="1" s="1"/>
  <c r="H30" i="1"/>
  <c r="J30" i="1" s="1"/>
  <c r="H29" i="1"/>
  <c r="O24" i="1"/>
  <c r="M208" i="1"/>
  <c r="M209" i="1"/>
  <c r="J277" i="3" l="1"/>
  <c r="N277" i="3"/>
  <c r="O12" i="1"/>
  <c r="H28" i="1"/>
  <c r="J28" i="1" s="1"/>
  <c r="H33" i="1"/>
  <c r="J33" i="1" s="1"/>
  <c r="O33" i="1" s="1"/>
  <c r="P33" i="1" s="1"/>
  <c r="J29" i="1"/>
  <c r="J34" i="1"/>
  <c r="O277" i="3"/>
  <c r="P163" i="3"/>
  <c r="P33" i="3"/>
  <c r="P215" i="3"/>
  <c r="P60" i="3"/>
  <c r="P210" i="1"/>
  <c r="J208" i="1"/>
  <c r="N208" i="1" s="1"/>
  <c r="P208" i="1" s="1"/>
  <c r="J213" i="1" l="1"/>
  <c r="P277" i="3"/>
  <c r="P278" i="3" s="1"/>
  <c r="M198" i="1"/>
  <c r="N198" i="1"/>
  <c r="P198" i="1" s="1"/>
  <c r="M197" i="1"/>
  <c r="N197" i="1"/>
  <c r="P197" i="1" s="1"/>
  <c r="M196" i="1"/>
  <c r="N196" i="1"/>
  <c r="P196" i="1" s="1"/>
  <c r="M195" i="1"/>
  <c r="N195" i="1"/>
  <c r="P195" i="1" s="1"/>
  <c r="M194" i="1"/>
  <c r="O155" i="1"/>
  <c r="P155" i="1" s="1"/>
  <c r="O189" i="1"/>
  <c r="P189" i="1" s="1"/>
  <c r="M193" i="1"/>
  <c r="N193" i="1"/>
  <c r="P193" i="1" s="1"/>
  <c r="M192" i="1"/>
  <c r="N192" i="1"/>
  <c r="P192" i="1" s="1"/>
  <c r="M191" i="1"/>
  <c r="N191" i="1"/>
  <c r="P191" i="1" s="1"/>
  <c r="M190" i="1"/>
  <c r="N190" i="1"/>
  <c r="P190" i="1" s="1"/>
  <c r="M189" i="1"/>
  <c r="M207" i="1"/>
  <c r="N207" i="1"/>
  <c r="P207" i="1" s="1"/>
  <c r="M206" i="1"/>
  <c r="N206" i="1"/>
  <c r="P206" i="1" s="1"/>
  <c r="M205" i="1"/>
  <c r="N205" i="1"/>
  <c r="P205" i="1" s="1"/>
  <c r="M204" i="1"/>
  <c r="N204" i="1"/>
  <c r="P204" i="1" s="1"/>
  <c r="M203" i="1"/>
  <c r="N203" i="1"/>
  <c r="P203" i="1" s="1"/>
  <c r="M202" i="1"/>
  <c r="N202" i="1"/>
  <c r="P202" i="1" s="1"/>
  <c r="M201" i="1"/>
  <c r="N201" i="1"/>
  <c r="P201" i="1" s="1"/>
  <c r="M200" i="1"/>
  <c r="N200" i="1"/>
  <c r="P200" i="1" s="1"/>
  <c r="M199" i="1"/>
  <c r="N199" i="1"/>
  <c r="P199" i="1" s="1"/>
  <c r="M188" i="1"/>
  <c r="N188" i="1"/>
  <c r="P188" i="1" s="1"/>
  <c r="M187" i="1"/>
  <c r="N187" i="1"/>
  <c r="P187" i="1" s="1"/>
  <c r="M186" i="1"/>
  <c r="N186" i="1"/>
  <c r="P186" i="1" s="1"/>
  <c r="M185" i="1"/>
  <c r="N185" i="1"/>
  <c r="P185" i="1" s="1"/>
  <c r="M184" i="1"/>
  <c r="N184" i="1"/>
  <c r="P184" i="1" s="1"/>
  <c r="M183" i="1"/>
  <c r="N183" i="1"/>
  <c r="P183" i="1" s="1"/>
  <c r="M182" i="1"/>
  <c r="N182" i="1"/>
  <c r="P182" i="1" s="1"/>
  <c r="M181" i="1"/>
  <c r="N181" i="1"/>
  <c r="P181" i="1" s="1"/>
  <c r="M180" i="1"/>
  <c r="N180" i="1"/>
  <c r="P180" i="1" s="1"/>
  <c r="M179" i="1"/>
  <c r="N179" i="1"/>
  <c r="P179" i="1" s="1"/>
  <c r="M178" i="1"/>
  <c r="M177" i="1"/>
  <c r="N177" i="1"/>
  <c r="P177" i="1" s="1"/>
  <c r="M175" i="1"/>
  <c r="N175" i="1"/>
  <c r="P175" i="1" s="1"/>
  <c r="M174" i="1"/>
  <c r="N174" i="1"/>
  <c r="P174" i="1" s="1"/>
  <c r="M173" i="1"/>
  <c r="N173" i="1"/>
  <c r="P173" i="1" s="1"/>
  <c r="M172" i="1"/>
  <c r="N172" i="1"/>
  <c r="P172" i="1" s="1"/>
  <c r="M171" i="1"/>
  <c r="N171" i="1"/>
  <c r="P171" i="1" s="1"/>
  <c r="M169" i="1"/>
  <c r="N169" i="1"/>
  <c r="P169" i="1" s="1"/>
  <c r="M168" i="1"/>
  <c r="N168" i="1"/>
  <c r="P168" i="1" s="1"/>
  <c r="M167" i="1"/>
  <c r="O165" i="1"/>
  <c r="P165" i="1" s="1"/>
  <c r="M166" i="1"/>
  <c r="N166" i="1"/>
  <c r="P166" i="1" s="1"/>
  <c r="M165" i="1"/>
  <c r="M164" i="1"/>
  <c r="N164" i="1"/>
  <c r="P164" i="1" s="1"/>
  <c r="M163" i="1"/>
  <c r="N163" i="1"/>
  <c r="P163" i="1" s="1"/>
  <c r="M162" i="1"/>
  <c r="M161" i="1"/>
  <c r="N161" i="1"/>
  <c r="P161" i="1" s="1"/>
  <c r="M160" i="1"/>
  <c r="N160" i="1"/>
  <c r="P160" i="1" s="1"/>
  <c r="M159" i="1"/>
  <c r="N159" i="1"/>
  <c r="P159" i="1" s="1"/>
  <c r="M158" i="1"/>
  <c r="N158" i="1"/>
  <c r="P158" i="1" s="1"/>
  <c r="M157" i="1"/>
  <c r="N157" i="1"/>
  <c r="P157" i="1" s="1"/>
  <c r="M156" i="1"/>
  <c r="N156" i="1"/>
  <c r="P156" i="1" s="1"/>
  <c r="M155" i="1"/>
  <c r="M152" i="1"/>
  <c r="M153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28" i="1"/>
  <c r="M124" i="1"/>
  <c r="M125" i="1"/>
  <c r="M126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54" i="1"/>
  <c r="M55" i="1"/>
  <c r="M56" i="1"/>
  <c r="M57" i="1"/>
  <c r="M58" i="1"/>
  <c r="M59" i="1"/>
  <c r="M60" i="1"/>
  <c r="M30" i="1"/>
  <c r="M31" i="1"/>
  <c r="M32" i="1"/>
  <c r="M34" i="1"/>
  <c r="M35" i="1"/>
  <c r="M36" i="1"/>
  <c r="M37" i="1"/>
  <c r="M38" i="1"/>
  <c r="M40" i="1"/>
  <c r="M41" i="1"/>
  <c r="M42" i="1"/>
  <c r="M44" i="1"/>
  <c r="M26" i="1"/>
  <c r="M27" i="1"/>
  <c r="M25" i="1"/>
  <c r="M53" i="1"/>
  <c r="N93" i="1"/>
  <c r="P93" i="1" s="1"/>
  <c r="N94" i="1"/>
  <c r="P94" i="1" s="1"/>
  <c r="N95" i="1"/>
  <c r="P95" i="1" s="1"/>
  <c r="N96" i="1"/>
  <c r="P96" i="1" s="1"/>
  <c r="N97" i="1"/>
  <c r="P97" i="1" s="1"/>
  <c r="N98" i="1"/>
  <c r="P98" i="1" s="1"/>
  <c r="N99" i="1"/>
  <c r="P99" i="1" s="1"/>
  <c r="N100" i="1"/>
  <c r="P100" i="1" s="1"/>
  <c r="N101" i="1"/>
  <c r="P101" i="1" s="1"/>
  <c r="N102" i="1"/>
  <c r="P102" i="1" s="1"/>
  <c r="N103" i="1"/>
  <c r="P103" i="1" s="1"/>
  <c r="N104" i="1"/>
  <c r="P104" i="1" s="1"/>
  <c r="N105" i="1"/>
  <c r="P105" i="1" s="1"/>
  <c r="N106" i="1"/>
  <c r="P106" i="1" s="1"/>
  <c r="N107" i="1"/>
  <c r="P107" i="1" s="1"/>
  <c r="N108" i="1"/>
  <c r="P108" i="1" s="1"/>
  <c r="N109" i="1"/>
  <c r="P109" i="1" s="1"/>
  <c r="N110" i="1"/>
  <c r="P110" i="1" s="1"/>
  <c r="N111" i="1"/>
  <c r="P111" i="1" s="1"/>
  <c r="N75" i="1"/>
  <c r="P75" i="1" s="1"/>
  <c r="N76" i="1"/>
  <c r="P76" i="1" s="1"/>
  <c r="N77" i="1"/>
  <c r="P77" i="1" s="1"/>
  <c r="N78" i="1"/>
  <c r="P78" i="1" s="1"/>
  <c r="N79" i="1"/>
  <c r="P79" i="1" s="1"/>
  <c r="N80" i="1"/>
  <c r="P80" i="1" s="1"/>
  <c r="N81" i="1"/>
  <c r="P81" i="1" s="1"/>
  <c r="N82" i="1"/>
  <c r="P82" i="1" s="1"/>
  <c r="N83" i="1"/>
  <c r="P83" i="1" s="1"/>
  <c r="N84" i="1"/>
  <c r="P84" i="1" s="1"/>
  <c r="N85" i="1"/>
  <c r="P85" i="1" s="1"/>
  <c r="N86" i="1"/>
  <c r="P86" i="1" s="1"/>
  <c r="N87" i="1"/>
  <c r="P87" i="1" s="1"/>
  <c r="N88" i="1"/>
  <c r="P88" i="1" s="1"/>
  <c r="N89" i="1"/>
  <c r="P89" i="1" s="1"/>
  <c r="N90" i="1"/>
  <c r="P90" i="1" s="1"/>
  <c r="N91" i="1"/>
  <c r="P91" i="1" s="1"/>
  <c r="N92" i="1"/>
  <c r="P92" i="1" s="1"/>
  <c r="N126" i="1"/>
  <c r="P126" i="1" s="1"/>
  <c r="N125" i="1"/>
  <c r="P125" i="1" s="1"/>
  <c r="N124" i="1"/>
  <c r="P124" i="1" s="1"/>
  <c r="M123" i="1"/>
  <c r="M122" i="1"/>
  <c r="O194" i="1" l="1"/>
  <c r="N194" i="1"/>
  <c r="O178" i="1"/>
  <c r="P178" i="1" s="1"/>
  <c r="N162" i="1"/>
  <c r="O162" i="1"/>
  <c r="N167" i="1"/>
  <c r="P167" i="1" s="1"/>
  <c r="N123" i="1"/>
  <c r="P123" i="1" s="1"/>
  <c r="N127" i="1"/>
  <c r="N120" i="1"/>
  <c r="N60" i="1"/>
  <c r="P60" i="1" s="1"/>
  <c r="N54" i="1"/>
  <c r="P54" i="1" s="1"/>
  <c r="N55" i="1"/>
  <c r="P55" i="1" s="1"/>
  <c r="N56" i="1"/>
  <c r="P56" i="1" s="1"/>
  <c r="N57" i="1"/>
  <c r="P57" i="1" s="1"/>
  <c r="N58" i="1"/>
  <c r="P58" i="1" s="1"/>
  <c r="N59" i="1"/>
  <c r="P59" i="1" s="1"/>
  <c r="N53" i="1"/>
  <c r="P53" i="1" s="1"/>
  <c r="N38" i="1"/>
  <c r="P38" i="1" s="1"/>
  <c r="N37" i="1"/>
  <c r="P37" i="1" s="1"/>
  <c r="N36" i="1"/>
  <c r="P36" i="1" s="1"/>
  <c r="N35" i="1"/>
  <c r="P35" i="1" s="1"/>
  <c r="N34" i="1"/>
  <c r="P34" i="1" s="1"/>
  <c r="N32" i="1"/>
  <c r="P32" i="1" s="1"/>
  <c r="N31" i="1"/>
  <c r="P31" i="1" s="1"/>
  <c r="N30" i="1"/>
  <c r="P30" i="1" s="1"/>
  <c r="N26" i="1"/>
  <c r="P26" i="1" s="1"/>
  <c r="N27" i="1"/>
  <c r="P27" i="1" s="1"/>
  <c r="N129" i="1"/>
  <c r="P129" i="1" s="1"/>
  <c r="N130" i="1"/>
  <c r="P130" i="1" s="1"/>
  <c r="N131" i="1"/>
  <c r="P131" i="1" s="1"/>
  <c r="N132" i="1"/>
  <c r="P132" i="1" s="1"/>
  <c r="N133" i="1"/>
  <c r="P133" i="1" s="1"/>
  <c r="N134" i="1"/>
  <c r="P134" i="1" s="1"/>
  <c r="N135" i="1"/>
  <c r="P135" i="1" s="1"/>
  <c r="N136" i="1"/>
  <c r="P136" i="1" s="1"/>
  <c r="N137" i="1"/>
  <c r="P137" i="1" s="1"/>
  <c r="N138" i="1"/>
  <c r="P138" i="1" s="1"/>
  <c r="N139" i="1"/>
  <c r="P139" i="1" s="1"/>
  <c r="N140" i="1"/>
  <c r="P140" i="1" s="1"/>
  <c r="N141" i="1"/>
  <c r="P141" i="1" s="1"/>
  <c r="N142" i="1"/>
  <c r="P142" i="1" s="1"/>
  <c r="N143" i="1"/>
  <c r="P143" i="1" s="1"/>
  <c r="N144" i="1"/>
  <c r="P144" i="1" s="1"/>
  <c r="N145" i="1"/>
  <c r="P145" i="1" s="1"/>
  <c r="N146" i="1"/>
  <c r="P146" i="1" s="1"/>
  <c r="N147" i="1"/>
  <c r="P147" i="1" s="1"/>
  <c r="N148" i="1"/>
  <c r="P148" i="1" s="1"/>
  <c r="N149" i="1"/>
  <c r="P149" i="1" s="1"/>
  <c r="N150" i="1"/>
  <c r="P150" i="1" s="1"/>
  <c r="N151" i="1"/>
  <c r="P151" i="1" s="1"/>
  <c r="N152" i="1"/>
  <c r="P152" i="1" s="1"/>
  <c r="N153" i="1"/>
  <c r="P153" i="1" s="1"/>
  <c r="N128" i="1"/>
  <c r="P128" i="1" s="1"/>
  <c r="M51" i="1"/>
  <c r="N51" i="1"/>
  <c r="P51" i="1" s="1"/>
  <c r="M50" i="1"/>
  <c r="N45" i="1"/>
  <c r="N39" i="1"/>
  <c r="P39" i="1" s="1"/>
  <c r="N40" i="1"/>
  <c r="P40" i="1" s="1"/>
  <c r="N41" i="1"/>
  <c r="P41" i="1" s="1"/>
  <c r="N42" i="1"/>
  <c r="P42" i="1" s="1"/>
  <c r="N44" i="1"/>
  <c r="P44" i="1" s="1"/>
  <c r="M64" i="1"/>
  <c r="M65" i="1"/>
  <c r="M66" i="1"/>
  <c r="M67" i="1"/>
  <c r="M68" i="1"/>
  <c r="M69" i="1"/>
  <c r="N64" i="1"/>
  <c r="P64" i="1" s="1"/>
  <c r="N65" i="1"/>
  <c r="P65" i="1" s="1"/>
  <c r="N66" i="1"/>
  <c r="P66" i="1" s="1"/>
  <c r="N67" i="1"/>
  <c r="P67" i="1" s="1"/>
  <c r="N68" i="1"/>
  <c r="P68" i="1" s="1"/>
  <c r="N69" i="1"/>
  <c r="P69" i="1" s="1"/>
  <c r="M18" i="1"/>
  <c r="M19" i="1"/>
  <c r="M21" i="1"/>
  <c r="M22" i="1"/>
  <c r="M23" i="1"/>
  <c r="N18" i="1"/>
  <c r="P18" i="1" s="1"/>
  <c r="N19" i="1"/>
  <c r="P19" i="1" s="1"/>
  <c r="N21" i="1"/>
  <c r="P21" i="1" s="1"/>
  <c r="N22" i="1"/>
  <c r="P22" i="1" s="1"/>
  <c r="N23" i="1"/>
  <c r="P23" i="1" s="1"/>
  <c r="P194" i="1" l="1"/>
  <c r="P162" i="1"/>
  <c r="N122" i="1"/>
  <c r="O50" i="1"/>
  <c r="P50" i="1" s="1"/>
  <c r="O122" i="1" l="1"/>
  <c r="P122" i="1" s="1"/>
  <c r="N121" i="1" l="1"/>
  <c r="P121" i="1" s="1"/>
  <c r="M121" i="1"/>
  <c r="M119" i="1"/>
  <c r="N118" i="1"/>
  <c r="P118" i="1" s="1"/>
  <c r="M118" i="1"/>
  <c r="N117" i="1"/>
  <c r="P117" i="1" s="1"/>
  <c r="M117" i="1"/>
  <c r="N115" i="1"/>
  <c r="P115" i="1" s="1"/>
  <c r="M115" i="1"/>
  <c r="N114" i="1"/>
  <c r="P114" i="1" s="1"/>
  <c r="M114" i="1"/>
  <c r="N112" i="1"/>
  <c r="P112" i="1" s="1"/>
  <c r="M112" i="1"/>
  <c r="N74" i="1"/>
  <c r="P74" i="1" s="1"/>
  <c r="M74" i="1"/>
  <c r="N73" i="1"/>
  <c r="P73" i="1" s="1"/>
  <c r="M73" i="1"/>
  <c r="N72" i="1"/>
  <c r="P72" i="1" s="1"/>
  <c r="M72" i="1"/>
  <c r="N71" i="1"/>
  <c r="P71" i="1" s="1"/>
  <c r="M71" i="1"/>
  <c r="N63" i="1"/>
  <c r="P63" i="1" s="1"/>
  <c r="M63" i="1"/>
  <c r="N62" i="1"/>
  <c r="P62" i="1" s="1"/>
  <c r="M62" i="1"/>
  <c r="N49" i="1"/>
  <c r="P49" i="1" s="1"/>
  <c r="M49" i="1"/>
  <c r="N48" i="1"/>
  <c r="P48" i="1" s="1"/>
  <c r="M48" i="1"/>
  <c r="N46" i="1"/>
  <c r="P46" i="1" s="1"/>
  <c r="M46" i="1"/>
  <c r="N29" i="1"/>
  <c r="P29" i="1" s="1"/>
  <c r="M29" i="1"/>
  <c r="N25" i="1"/>
  <c r="P25" i="1" s="1"/>
  <c r="N17" i="1"/>
  <c r="P17" i="1" s="1"/>
  <c r="M17" i="1"/>
  <c r="N16" i="1"/>
  <c r="P16" i="1" s="1"/>
  <c r="M16" i="1"/>
  <c r="N15" i="1"/>
  <c r="P15" i="1" s="1"/>
  <c r="M15" i="1"/>
  <c r="N14" i="1"/>
  <c r="M14" i="1"/>
  <c r="M13" i="1"/>
  <c r="O127" i="1"/>
  <c r="P127" i="1" s="1"/>
  <c r="M127" i="1"/>
  <c r="O120" i="1"/>
  <c r="P120" i="1" s="1"/>
  <c r="M120" i="1"/>
  <c r="O61" i="1"/>
  <c r="P61" i="1" s="1"/>
  <c r="M61" i="1"/>
  <c r="O52" i="1"/>
  <c r="P52" i="1" s="1"/>
  <c r="M52" i="1"/>
  <c r="O47" i="1"/>
  <c r="P47" i="1" s="1"/>
  <c r="M47" i="1"/>
  <c r="O45" i="1"/>
  <c r="P45" i="1" s="1"/>
  <c r="M45" i="1"/>
  <c r="O28" i="1"/>
  <c r="P28" i="1" s="1"/>
  <c r="M28" i="1"/>
  <c r="P24" i="1"/>
  <c r="M24" i="1"/>
  <c r="P12" i="1"/>
  <c r="P14" i="1" l="1"/>
  <c r="O212" i="1"/>
  <c r="P212" i="1" s="1"/>
  <c r="N119" i="1" l="1"/>
  <c r="O70" i="1"/>
  <c r="P70" i="1" s="1"/>
  <c r="P119" i="1" l="1"/>
  <c r="P213" i="1" s="1"/>
  <c r="P214" i="1" s="1"/>
  <c r="N213" i="1"/>
  <c r="O213" i="1"/>
</calcChain>
</file>

<file path=xl/sharedStrings.xml><?xml version="1.0" encoding="utf-8"?>
<sst xmlns="http://schemas.openxmlformats.org/spreadsheetml/2006/main" count="3401" uniqueCount="559">
  <si>
    <t>Код</t>
  </si>
  <si>
    <t>Наименование  затрат</t>
  </si>
  <si>
    <t>Примечание</t>
  </si>
  <si>
    <t>Ед. изм.</t>
  </si>
  <si>
    <t>Коэф. Расхода</t>
  </si>
  <si>
    <t>Общая стоимость,
руб. в т.ч. НДС</t>
  </si>
  <si>
    <t>Цена, руб.в т.ч  НДС</t>
  </si>
  <si>
    <t>Стоимость, руб. в т.ч. НДС</t>
  </si>
  <si>
    <t>Материалы/ оборудование</t>
  </si>
  <si>
    <t>СМР, ПНР</t>
  </si>
  <si>
    <t>договорная цена</t>
  </si>
  <si>
    <t>материал подрядчика</t>
  </si>
  <si>
    <t>Общая стоимость работ</t>
  </si>
  <si>
    <t>Примечание:</t>
  </si>
  <si>
    <t>Генподрядчик:</t>
  </si>
  <si>
    <t>Субподрядчик:</t>
  </si>
  <si>
    <t>ООО "Любимый город"</t>
  </si>
  <si>
    <t>МП</t>
  </si>
  <si>
    <t>Генеральный директор</t>
  </si>
  <si>
    <t>Номер п/п</t>
  </si>
  <si>
    <t>Ведомость договорной цены № 1</t>
  </si>
  <si>
    <t xml:space="preserve">Приложение №        </t>
  </si>
  <si>
    <t xml:space="preserve">к договору субподряда №                      от                                      </t>
  </si>
  <si>
    <t>Цена, руб. в т.ч. НДС</t>
  </si>
  <si>
    <t>в т.ч. НДС 22%</t>
  </si>
  <si>
    <t>Директор</t>
  </si>
  <si>
    <t>м2</t>
  </si>
  <si>
    <t>кг</t>
  </si>
  <si>
    <t>м</t>
  </si>
  <si>
    <t>шт</t>
  </si>
  <si>
    <t>Отопление</t>
  </si>
  <si>
    <t>0.1.4.4.2.1</t>
  </si>
  <si>
    <t>Монтаж компенсаторов</t>
  </si>
  <si>
    <t>Монтаж неподвижных опор</t>
  </si>
  <si>
    <t>Монтаж запорно-регулирующей арматуры</t>
  </si>
  <si>
    <t>Установка распределительного этажного коллектора</t>
  </si>
  <si>
    <t>Монтаж трубопроводов из сшитого полиэтилена в теплоизоляции</t>
  </si>
  <si>
    <t>Установка радиаторов с креплением и присоединением к трубопроводам</t>
  </si>
  <si>
    <t>Установка термостатических головок</t>
  </si>
  <si>
    <t>Монтаж приборов индивидуального учета тепла</t>
  </si>
  <si>
    <t>Пусконаладочные работы системы отопления (в т.ч. балансировка системы, гидравлические испытания, пролив, пуск оборудования и комплексные испытания)</t>
  </si>
  <si>
    <t>компл</t>
  </si>
  <si>
    <t>Д.С. Долгушин</t>
  </si>
  <si>
    <t>на объекте: "Жилой дом со встроенными помещениями общественного назначения и подземным паркингом по улице Восточная  г. Екатеринбург"</t>
  </si>
  <si>
    <t>Труба стальная водогазопроводная ø15x2,8</t>
  </si>
  <si>
    <t>Труба стальная водогазопроводная ø20x2,8</t>
  </si>
  <si>
    <t>Труба стальная водогазопроводная ø25x3,2</t>
  </si>
  <si>
    <t>Труба стальная водогазопроводная ø32x3,2</t>
  </si>
  <si>
    <t>Труба стальная водогазопроводная ø40x3,5</t>
  </si>
  <si>
    <t>Труба стальная водогазопроводная ø50x3,5</t>
  </si>
  <si>
    <t>Труба стальная водогазопроводная оцинкованная ø20x2,8</t>
  </si>
  <si>
    <t>Труба стальная электросварная прямошовная ø65x3,5</t>
  </si>
  <si>
    <t>Труба стальная электросварная прямошовная ø80x3,5</t>
  </si>
  <si>
    <t>Труба стальная электросварная прямошовная ø100x4</t>
  </si>
  <si>
    <t>ГОСТ 3262-75</t>
  </si>
  <si>
    <t>ГОСТ 10704-91</t>
  </si>
  <si>
    <t>Кол-во с учетом коэф расхода</t>
  </si>
  <si>
    <t>Труба из сшитого полиэтилена ø16x2,2</t>
  </si>
  <si>
    <t>Труба из сшитого полиэтилена ø20x2,8</t>
  </si>
  <si>
    <t>Труба из сшитого полиэтилена ø25x3,5</t>
  </si>
  <si>
    <t>Труба из сшитого полиэтилена ø32x4,4</t>
  </si>
  <si>
    <t>Труба из сшитого полиэтилена ø16x2.2</t>
  </si>
  <si>
    <t>Труба из сшитого полиэтилена ø20x2.8</t>
  </si>
  <si>
    <t>Труба из сшитого полиэтилена ø25x3.5</t>
  </si>
  <si>
    <t>Труба из сшитого полиэтилена ø32x4.4</t>
  </si>
  <si>
    <t>Трубки теплоизоляционные из вспененного полиэтилена, b=6 мм для ⌀16</t>
  </si>
  <si>
    <t>Трубки теплоизоляционные из вспененного полиэтилена, b=6 мм для ⌀20</t>
  </si>
  <si>
    <t>Трубки теплоизоляционные из вспененного полиэтилена, b=6 мм для ⌀25</t>
  </si>
  <si>
    <t>Трубки теплоизоляционные из вспененного полиэтилена, b=6 мм для ⌀32</t>
  </si>
  <si>
    <t>Трубки теплоизоляционные из вспененного синтетического каучука, b=13 мм для ⌀15</t>
  </si>
  <si>
    <t>Трубки теплоизоляционные из вспененного синтетического каучука, b=13 мм для ⌀25</t>
  </si>
  <si>
    <t>Трубки теплоизоляционные из вспененного синтетического каучука, b=13 мм для ⌀32</t>
  </si>
  <si>
    <t>Трубки теплоизоляционные из вспененного синтетического каучука, b=13 мм для ⌀40</t>
  </si>
  <si>
    <t>Трубки теплоизоляционные из вспененного синтетического каучука, b=13 мм для ⌀50</t>
  </si>
  <si>
    <t>Трубки теплоизоляционные из вспененного синтетического каучука, b=13 мм для ⌀65</t>
  </si>
  <si>
    <t>Трубки теплоизоляционные из вспененного синтетического каучука, b=13 мм для ⌀80</t>
  </si>
  <si>
    <t>Трубки теплоизоляционные из вспененного синтетического каучука, b=13 мм для ⌀100</t>
  </si>
  <si>
    <t>Трубки теплоизоляционные из вспененного синтетического каучука, b=40 мм для ⌀15</t>
  </si>
  <si>
    <t>Energoflex Super Protect</t>
  </si>
  <si>
    <t>K-Flex ST</t>
  </si>
  <si>
    <t>Цилиндры минераловатные некашированные, b=50 мм для ⌀15</t>
  </si>
  <si>
    <t>Rockwoll</t>
  </si>
  <si>
    <t>Грунтовка_Краска_ОВ ø50x3,5</t>
  </si>
  <si>
    <t>Опора неподвижная для Ду50</t>
  </si>
  <si>
    <t>Опора неподвижная для Ду65</t>
  </si>
  <si>
    <t>Протон-Энергия</t>
  </si>
  <si>
    <t>Компенсатор с многослойным сильфоном и декоративно-защитным кожухом Ду50</t>
  </si>
  <si>
    <t>Энергия Термо</t>
  </si>
  <si>
    <t>Монтаж скользящих опор</t>
  </si>
  <si>
    <t>СО.Э.050.2</t>
  </si>
  <si>
    <t>R-BV комплект шаровых кранов DN25 с термометрами</t>
  </si>
  <si>
    <t>R-BV</t>
  </si>
  <si>
    <t>Воздухоотводчик автоматический  DN15</t>
  </si>
  <si>
    <t>Авт.воздухоотводчик</t>
  </si>
  <si>
    <t>Воздухоотводчик автоматический угловой</t>
  </si>
  <si>
    <t/>
  </si>
  <si>
    <t>Клапан (узел) нижнего подключения угловой PRKZ-HU, ВР-НР 3/4"x3/4", PN16</t>
  </si>
  <si>
    <t>KY02</t>
  </si>
  <si>
    <t>Клапан балансировочный автоматический с наружной резьбой 1 1/4", диапазон настройки 5-35 кПа, PN20, Tmax=120C, DN25</t>
  </si>
  <si>
    <t>APT-R DN25</t>
  </si>
  <si>
    <t>Клапан балансировочный автоматический с наружной резьбой 3/4", диапазон настройки 5-35 кПа, PN16, Tmax=120C, DN15</t>
  </si>
  <si>
    <t>APT-R DN15</t>
  </si>
  <si>
    <t>Клапан балансировочный ручной резьбовой MVT-R PN16, Tmax=120C, DN 15</t>
  </si>
  <si>
    <t>MVT-R DN15</t>
  </si>
  <si>
    <t>Клапан балансировочный ручной резьбовой MVT-R PN16, Tmax=120C, DN 32</t>
  </si>
  <si>
    <t>MVT-R DN32</t>
  </si>
  <si>
    <t>Клапан запорный радиаторный LV PN10, Tmax=120, DN15</t>
  </si>
  <si>
    <t>LV DN15</t>
  </si>
  <si>
    <t>Клапан запорный радиаторный LV PN10, Tmax=120, DN20</t>
  </si>
  <si>
    <t>LV DN20</t>
  </si>
  <si>
    <t>Клапан радиаторный обратного потока-запорный прямой PRKZ-P DN15, PN16</t>
  </si>
  <si>
    <t>KZ01</t>
  </si>
  <si>
    <t>Клапан радиаторный термостатический прямой с предварительной настройкой PRKT2-P DN15, PN16 под термостатический элемент</t>
  </si>
  <si>
    <t>KT01</t>
  </si>
  <si>
    <t>Клапан ручной балансировочный MNF-R2 DN 65, фланцевый, PN 25, Tmax 150</t>
  </si>
  <si>
    <t>MNF-R2 DN 65 PN25</t>
  </si>
  <si>
    <t>Клапан терморегулятора c предварительной настройкой TR-N  PN10, Tmax=120C, DN15</t>
  </si>
  <si>
    <t>TR-N DN20</t>
  </si>
  <si>
    <t>Клапан терморегулятора c предварительной настройкой TR-N  PN10, Tmax=120C, DN15  с выносным датчиком температуры L=2м и присоединением М30х1,5 TR 9006</t>
  </si>
  <si>
    <t>TR-N DN15</t>
  </si>
  <si>
    <t>Кран шаровой (бабочка) 1/2ВВ</t>
  </si>
  <si>
    <t>Кран шаровой VALTEC BASE с флажковой рукояткой и внутренней резьбой</t>
  </si>
  <si>
    <t>VT.214.N.04</t>
  </si>
  <si>
    <t>VT.214.N.05</t>
  </si>
  <si>
    <t>VT.214.N.06</t>
  </si>
  <si>
    <t>VT.214.N.08</t>
  </si>
  <si>
    <t>Кран шаровой латунный внутренняя резьба/внутренняя резьба 1/2</t>
  </si>
  <si>
    <t>Кран шаровой латунный внутренняя резьба/внутренняя резьба 3/4''</t>
  </si>
  <si>
    <t>LD Pride 47.20.В-В.Р</t>
  </si>
  <si>
    <t>Кран шаровой латунный внутренняя резьба/гайка штуцерная «АМЕРИКАНКА» 1/2''</t>
  </si>
  <si>
    <t>LD Pride 47.15.В-ГШ.Б</t>
  </si>
  <si>
    <t>Кран шаровой латунный полнопроходной «BASE», ручка «бабочка», ВР-ВР 1/2"</t>
  </si>
  <si>
    <t>VT.217.N.04</t>
  </si>
  <si>
    <t>Кран шаровой латунный полнопроходной «BASE», ручка «бабочка», ВР-ВР 3/4"</t>
  </si>
  <si>
    <t>VT.217.N.05</t>
  </si>
  <si>
    <t>Кран шаровой фланцевый DN100 PN25 Тmax=200°С</t>
  </si>
  <si>
    <t>КШ.Ц.Ф.065.025.Н/П.02</t>
  </si>
  <si>
    <t>Термостатическая головка SANEXT TH</t>
  </si>
  <si>
    <t>TH M30 x1.5</t>
  </si>
  <si>
    <t>Термостатический клапан д20</t>
  </si>
  <si>
    <t>Термостатический элемент PR-PPL для клапана радиаторного PRKT</t>
  </si>
  <si>
    <t>ET01</t>
  </si>
  <si>
    <t>Термостатический элемент с выносным  датчиком, присоединение М30х1,5.  Длина капиллярной трубки 2 м</t>
  </si>
  <si>
    <t>TR 9006 Ultra</t>
  </si>
  <si>
    <t>1</t>
  </si>
  <si>
    <t>12</t>
  </si>
  <si>
    <t>2</t>
  </si>
  <si>
    <t>356</t>
  </si>
  <si>
    <t>3</t>
  </si>
  <si>
    <t>4</t>
  </si>
  <si>
    <t>17</t>
  </si>
  <si>
    <t>22</t>
  </si>
  <si>
    <t>11</t>
  </si>
  <si>
    <t>16</t>
  </si>
  <si>
    <t>8</t>
  </si>
  <si>
    <t>10</t>
  </si>
  <si>
    <t>357</t>
  </si>
  <si>
    <t>5</t>
  </si>
  <si>
    <t>Радиатор стальной панельный Prado Classic, тип 33, высота 500 мм, длина 1200 мм</t>
  </si>
  <si>
    <t>Prado Classic 33-500-1200</t>
  </si>
  <si>
    <t>Радиатор стальной панельный Prado Universal, тип 11, высота 300 мм, длина 400 мм</t>
  </si>
  <si>
    <t>Prado Universal 11-300-400</t>
  </si>
  <si>
    <t>Радиатор стальной панельный Prado Universal, тип 11, высота 300 мм, длина 500 мм</t>
  </si>
  <si>
    <t>Prado Universal 11-300-500</t>
  </si>
  <si>
    <t>Радиатор стальной панельный Prado Universal, тип 11, высота 300 мм, длина 600 мм</t>
  </si>
  <si>
    <t>Prado Universal 11-300-600</t>
  </si>
  <si>
    <t>Радиатор стальной панельный Prado Universal, тип 11, высота 300 мм, длина 800 мм</t>
  </si>
  <si>
    <t>Prado Universal 11-300-800</t>
  </si>
  <si>
    <t>Радиатор стальной панельный Prado Universal, тип 21, высота 300 мм, длина 500 мм</t>
  </si>
  <si>
    <t>Prado Universal 21-300-500</t>
  </si>
  <si>
    <t>Радиатор стальной панельный Prado Universal, тип 21, высота 300 мм, длина 600 мм</t>
  </si>
  <si>
    <t>Prado Universal 21-300-600</t>
  </si>
  <si>
    <t>Радиатор стальной панельный Prado Universal, тип 21, высота 300 мм, длина 700 мм</t>
  </si>
  <si>
    <t>Prado Universal 21-300-700</t>
  </si>
  <si>
    <t>Радиатор стальной панельный Prado Universal, тип 21, высота 300 мм, длина 800 мм</t>
  </si>
  <si>
    <t>Prado Universal 21-300-800</t>
  </si>
  <si>
    <t>Радиатор стальной панельный Prado Universal, тип 21, высота 300 мм, длина 900 мм</t>
  </si>
  <si>
    <t>Prado Universal 21-300-900</t>
  </si>
  <si>
    <t>Радиатор стальной панельный Prado Universal, тип 21, высота 300 мм, длина 1000 мм</t>
  </si>
  <si>
    <t>Prado Universal 21-300-1000</t>
  </si>
  <si>
    <t>Радиатор стальной панельный Prado Universal, тип 21, высота 300 мм, длина 1100 мм</t>
  </si>
  <si>
    <t>Prado Universal 21-300-1100</t>
  </si>
  <si>
    <t>Радиатор стальной панельный Prado Universal, тип 21, высота 300 мм, длина 1200 мм</t>
  </si>
  <si>
    <t>Prado Universal 21-300-1200</t>
  </si>
  <si>
    <t>Радиатор стальной панельный Prado Universal, тип 22, высота 300 мм, длина 400 мм</t>
  </si>
  <si>
    <t>Prado Universal 22-300-400</t>
  </si>
  <si>
    <t>Радиатор стальной панельный Prado Universal, тип 22, высота 300 мм, длина 500 мм</t>
  </si>
  <si>
    <t>Prado Universal 22-300-500</t>
  </si>
  <si>
    <t>Радиатор стальной панельный Prado Universal, тип 22, высота 300 мм, длина 600 мм</t>
  </si>
  <si>
    <t>Prado Universal 22-300-600</t>
  </si>
  <si>
    <t>Радиатор стальной панельный Prado Universal, тип 22, высота 300 мм, длина 700 мм</t>
  </si>
  <si>
    <t>Prado Universal 22-300-700</t>
  </si>
  <si>
    <t>Радиатор стальной панельный Prado Universal, тип 22, высота 300 мм, длина 800 мм</t>
  </si>
  <si>
    <t>Prado Universal 22-300-800</t>
  </si>
  <si>
    <t>Радиатор стальной панельный Prado Universal, тип 22, высота 300 мм, длина 900 мм</t>
  </si>
  <si>
    <t>Prado Universal 22-300-900</t>
  </si>
  <si>
    <t>Радиатор стальной панельный Prado Universal, тип 22, высота 300 мм, длина 1000 мм</t>
  </si>
  <si>
    <t>Prado Universal 22-300-1000</t>
  </si>
  <si>
    <t>Радиатор стальной панельный Prado Universal, тип 22, высота 300 мм, длина 1100 мм</t>
  </si>
  <si>
    <t>Prado Universal 22-300-1100</t>
  </si>
  <si>
    <t>Радиатор стальной панельный Prado Universal, тип 22, высота 300 мм, длина 1200 мм</t>
  </si>
  <si>
    <t>Prado Universal 22-300-1200</t>
  </si>
  <si>
    <t>Радиатор стальной панельный Prado Universal, тип 22, высота 300 мм, длина 1300 мм</t>
  </si>
  <si>
    <t>Prado Universal 22-300-1300</t>
  </si>
  <si>
    <t>Радиатор стальной панельный Prado Universal, тип 22, высота 300 мм, длина 1400 мм</t>
  </si>
  <si>
    <t>Prado Universal 22-300-1400</t>
  </si>
  <si>
    <t>Радиатор стальной панельный Prado Universal, тип 22, высота 300 мм, длина 1500 мм</t>
  </si>
  <si>
    <t>Prado Universal 22-300-1500</t>
  </si>
  <si>
    <t>Радиатор стальной панельный Prado Universal, тип 22, высота 300 мм, длина 1600 мм</t>
  </si>
  <si>
    <t>Prado Universal 22-300-1600</t>
  </si>
  <si>
    <t>Радиатор стальной панельный Prado Universal, тип 22, высота 300 мм, длина 1700 мм</t>
  </si>
  <si>
    <t>Prado Universal 22-300-1700</t>
  </si>
  <si>
    <t>Радиатор стальной панельный Prado Universal, тип 22, высота 300 мм, длина 1800 мм</t>
  </si>
  <si>
    <t>Prado Universal 22-300-1800</t>
  </si>
  <si>
    <t>Радиатор стальной панельный Prado Universal, тип 22, высота 300 мм, длина 1900 мм</t>
  </si>
  <si>
    <t>Prado Universal 22-300-1900</t>
  </si>
  <si>
    <t>Радиатор стальной панельный Prado Universal, тип 33, высота 300 мм, длина 600 мм</t>
  </si>
  <si>
    <t>Prado Universal 33-300-600</t>
  </si>
  <si>
    <t>Радиатор стальной панельный Prado Universal, тип 33, высота 300 мм, длина 700 мм</t>
  </si>
  <si>
    <t>Prado Universal 33-300-700</t>
  </si>
  <si>
    <t>Радиатор стальной панельный Prado Universal, тип 33, высота 300 мм, длина 800 мм</t>
  </si>
  <si>
    <t>Prado Universal 33-300-800</t>
  </si>
  <si>
    <t>Радиатор стальной панельный Prado Universal, тип 33, высота 300 мм, длина 900 мм</t>
  </si>
  <si>
    <t>Prado Universal 33-300-900</t>
  </si>
  <si>
    <t>Радиатор стальной панельный Prado Universal, тип 33, высота 300 мм, длина 1000 мм</t>
  </si>
  <si>
    <t>Prado Universal 33-300-1000</t>
  </si>
  <si>
    <t>Радиатор стальной панельный Prado Universal, тип 33, высота 300 мм, длина 1200 мм</t>
  </si>
  <si>
    <t>Prado Universal 33-300-1200</t>
  </si>
  <si>
    <t>Радиатор стальной панельный Prado Universal, тип 33, высота 300 мм, длина 1300 мм</t>
  </si>
  <si>
    <t>Prado Universal 33-300-1300</t>
  </si>
  <si>
    <t>Радиатор стальной панельный Prado Universal, тип 33, высота 300 мм, длина 1500 мм</t>
  </si>
  <si>
    <t>Prado Universal 33-300-1500</t>
  </si>
  <si>
    <t>Радиатор стальной панельный Prado Universal, тип 33, высота 300 мм, длина 1600 мм</t>
  </si>
  <si>
    <t>Prado Universal 33-300-1600</t>
  </si>
  <si>
    <t>Радиатор стальной панельный Prado Universal, тип 33, высота 300 мм, длина 1700 мм</t>
  </si>
  <si>
    <t>Prado Universal 33-300-1700</t>
  </si>
  <si>
    <t>Радиатор стальной панельный Prado Universal, тип 33, высота 300 мм, длина 1900 мм</t>
  </si>
  <si>
    <t>Prado Universal 33-300-1900</t>
  </si>
  <si>
    <t>15</t>
  </si>
  <si>
    <t>9</t>
  </si>
  <si>
    <t>6</t>
  </si>
  <si>
    <t>30</t>
  </si>
  <si>
    <t>27</t>
  </si>
  <si>
    <t>20</t>
  </si>
  <si>
    <t>29</t>
  </si>
  <si>
    <t>18</t>
  </si>
  <si>
    <t>Цилиндры минераловатные некашированные, b=50 мм для ⌀40</t>
  </si>
  <si>
    <t>Жилая часть</t>
  </si>
  <si>
    <t>Грунтовка ВЛ-23 (1 слой)</t>
  </si>
  <si>
    <t>Эмаль ПФ-115 (2 слоя)</t>
  </si>
  <si>
    <t xml:space="preserve">Антикоррозионная обработка трубопроводов </t>
  </si>
  <si>
    <t>Этажный распред. коллекторный узел подсоединение DN25, коллектор DN40 на 4отв., прав.исполн., авт.клапан перепада давления DN15 5-25, клапан партнер DN15, на отв. руч.баланс.клапан DN15, воздухоотводчик авт., с дренаж., с т/с ERKU40.4P.25.APT15/PKPV15.RKRMNT15 D1AirTK</t>
  </si>
  <si>
    <t>ERKU40.4P.25.APT15/PKPV15.RKRMNT15 D1AirTK</t>
  </si>
  <si>
    <t>Этажный распред. коллекторный узел подсоединение DN25, коллектор DN50 на 4отв., прав.исполн., авт.клапан перепада давления DN20 5-25, клапан партнер DN20, на отв. руч.баланс.клапан DN15, воздухоотводчик авт., с дренаж., с т/с ERKU50.4P.25.APT20/PKPV20.RKRMNT15 D1AirTK</t>
  </si>
  <si>
    <t>ERKU50.4P.25.APT20/PKPV20.RKRMNT15 D1AirTK</t>
  </si>
  <si>
    <t>Этажный распред. коллекторный узел подсоединение DN25, коллектор DN50 на 4отв., прав.исполн., авт.клапан перепада давления DN20 5-25, клапан партнер DN25, на отв. руч.баланс.клапан DN15, воздухоотводчик авт., с дренаж., с т/с ERKU50.4P.25.APT20/PKPV25.RKRMNT15 D1AirTK</t>
  </si>
  <si>
    <t>ERKU50.4P.25.APT20/PKPV25.RKRMNT15 D1AirTK</t>
  </si>
  <si>
    <t>Этажный распред. коллекторный узел подсоединение DN25, коллектор DN50 на 6отв., прав.исполн., авт.клапан перепада давления DN20 5-25, клапан партнер DN25, на отв. руч.баланс.клапан DN15, воздухоотводчик авт., с дренаж., с т/с ERKU50.6P.25.APT20/PKPV25.RKRMNT15 D1AirTK</t>
  </si>
  <si>
    <t>ERKU50.6P.25.APT20/PKPV25.RKRMNT15 D1AirTK</t>
  </si>
  <si>
    <t>Этажный распред. коллекторный узел подсоединение DN32, коллектор DN50 на 4отв., прав.исполн., авт.клапан перепада давления DN25 5-25, на отв. руч.баланс.клапан DN15, воздухоотводчик авт., с дренаж., с т/с ERKU50.4P.32.APT25.RKRMNT15 D1AirTK</t>
  </si>
  <si>
    <t>ERKU50.4P.32.APT25.RKRMNT15 D1AirTK</t>
  </si>
  <si>
    <t>Этажный распред. коллекторный узел подсоединение DN32, коллектор DN50 на 6отв., прав.исполн., авт.клапан перепада давления DN20 5-25, клапан партнер DN25, на отв. руч.баланс.клапан DN15, воздухоотводчик авт., с дренаж., с т/с ERKU50.6P.32.APT20/PKPV25.RKRMNT15 D1AirTK</t>
  </si>
  <si>
    <t>ERKU50.6P.32.APT20/PKPV25.RKRMNT15 D1AirTK</t>
  </si>
  <si>
    <t>Этажный распред. коллекторный узел подсоединение DN32, коллектор DN50 на 7отв., прав.исполн., авт.клапан перепада давления DN25 5-25, на отв. руч.баланс.клапан DN15, воздухоотводчик авт., с дренаж., с т/с ERKU50.7P.32.APT25.RKRMNT15 D1AirTK</t>
  </si>
  <si>
    <t>ERKU50.7P.32.APT25.RKRMNT15 D1AirTK</t>
  </si>
  <si>
    <t>Комплект коллекторов FHF-6RF set с расходомерами, кронштейнами и торцевыми секциями с автоматическими воздухоотводчиками, 6 контуров</t>
  </si>
  <si>
    <t>Конвектор электрический  1.5кВт</t>
  </si>
  <si>
    <t>Конвектор электрический  2.5кВт</t>
  </si>
  <si>
    <t>Медно-алюминиевый внутрипольный конвектор Гольфстрим-В с решеткой из секционной стали. Высота = 80 мм, длина=2100 мм, глубина=202 мм.</t>
  </si>
  <si>
    <t>КВК 24-20.08.210</t>
  </si>
  <si>
    <t>Медно-алюминиевый внутрипольный конвектор Гольфстрим-В с решеткой из секционной стали. Высота = 80 мм, длина=2600 мм, глубина=342 мм.</t>
  </si>
  <si>
    <t>КВК 24-34.08.260</t>
  </si>
  <si>
    <t>Регистр из 3-х труб Dn89х3,5 L=500</t>
  </si>
  <si>
    <t>Регистр из 3-х труб Dn89х3,5 L=1500</t>
  </si>
  <si>
    <t>Регистр из 3-х труб Dn89х3,5 L=2000</t>
  </si>
  <si>
    <t>Терморегулирующий монтажный комплект VT.ICBOX.2</t>
  </si>
  <si>
    <t>VT.ICBOX.2</t>
  </si>
  <si>
    <t>Установка Терморегулирующего монтажного комплекта</t>
  </si>
  <si>
    <t>комплект</t>
  </si>
  <si>
    <t>Отопление помещений общего назначения  (ПОН)</t>
  </si>
  <si>
    <t>Радиатор стальной панельный Prado Universal, тип 22, высота 500 мм, длина 1200 мм</t>
  </si>
  <si>
    <t>Prado Universal 22-500-1200</t>
  </si>
  <si>
    <t>Радиатор стальной панельный Prado Universal, тип 22, высота 500 мм, длина 1300 мм</t>
  </si>
  <si>
    <t>Prado Universal 22-500-1300</t>
  </si>
  <si>
    <t>Радиатор стальной панельный Prado Universal, тип 33, высота 500 мм, длина 1100 мм</t>
  </si>
  <si>
    <t>Prado Universal 33-500-1100</t>
  </si>
  <si>
    <t>Радиатор стальной панельный Prado Universal, тип 33, высота 500 мм, длина 1200 мм</t>
  </si>
  <si>
    <t>Prado Universal 33-500-1200</t>
  </si>
  <si>
    <t>Радиатор стальной панельный Prado Universal, тип 33, высота 500 мм, длина 1300 мм</t>
  </si>
  <si>
    <t>Prado Universal 33-500-1300</t>
  </si>
  <si>
    <t>Радиатор стальной панельный Prado Universal, тип 33, высота 500 мм, длина 1400 мм</t>
  </si>
  <si>
    <t>Prado Universal 33-500-1400</t>
  </si>
  <si>
    <t>Радиатор стальной панельный Prado Universal, тип 33, высота 500 мм, длина 1700 мм</t>
  </si>
  <si>
    <t>Prado Universal 33-500-1700</t>
  </si>
  <si>
    <t>Радиатор стальной панельный Prado Universal, тип 33, высота 500 мм, длина 1700 мм, лев.</t>
  </si>
  <si>
    <t>Prado Universal 33-500-1700L</t>
  </si>
  <si>
    <t>Радиатор стальной панельный Prado Universal, тип 33, высота 500 мм, длина 2000 мм</t>
  </si>
  <si>
    <t>Prado Universal 33-500-2000</t>
  </si>
  <si>
    <t>Радиатор стальной панельный Prado Universal, тип 33, высота 500 мм, длина 2200 мм</t>
  </si>
  <si>
    <t>Prado Universal 33-500-2200</t>
  </si>
  <si>
    <t>7</t>
  </si>
  <si>
    <t>в стоимость работ входят все вспомогательные и расходные материалы, необходимые для устройства изоляции труб: клей, разбавитель, лента армированная, лента самоклеющаяся, зажимы и т.д.</t>
  </si>
  <si>
    <t>ГОСТ 12707-77</t>
  </si>
  <si>
    <t>ГОСТ 6465-76</t>
  </si>
  <si>
    <t>VT.502.NA.04</t>
  </si>
  <si>
    <t>Клапан (узел) нижнего подключения прямой PRKZ-HP, ВР-НР 3/4"x3/4", PN16</t>
  </si>
  <si>
    <t>KY01</t>
  </si>
  <si>
    <t>VT.214.N.07</t>
  </si>
  <si>
    <t xml:space="preserve"> qp=2,5м3/час</t>
  </si>
  <si>
    <t>14</t>
  </si>
  <si>
    <t>33</t>
  </si>
  <si>
    <t>24</t>
  </si>
  <si>
    <t>Теплосчётчик ультразвуковой "Пульсар" Ду20,  с интерфейсом RS485  Тmax=105°С</t>
  </si>
  <si>
    <t>в стоимость работ входят все соединительные элементы, фасонные части, фитинги, необходимые для прокладки труб: муфты, сгоны, тройники, отводы, кресты, переходы, заглушки, накидные гайки, сталь сортовая для устройства опор, подвесов, "лежаков", хомуты для крепления труб  и т.д. в данном объеме учтены гильзы в местах пересченения внутренних ограждений, в стоимость работ включены все сопутствующие материалы для заделки гильз</t>
  </si>
  <si>
    <t>Скользящая опора DN50, СО.Э.050.2</t>
  </si>
  <si>
    <t>всего кол-во</t>
  </si>
  <si>
    <t>1. Стоимость работ и механизмов включает в себя: фонд оплаты труда основных рабочих строителей (ФОТ), эксплуатацию машин и механизмов (ЭММ), накладные расходы (НР), сметную прибыль (СП), затраты на электроэнергию, затраты на перемещение материалов по площадке, затраты на элементы крепежа (крепеж), вспомогательные и расходные материалы, в т.ч. фитинги, бурение отверстий и заделку мест прохода трубопроводов, затраты на устройство средств подмащивания, прочие затраты, кроме затрат на основные материалы.</t>
  </si>
  <si>
    <t>2. Стоимость основных материалов включает в себя: стоимость материалов, упаковку, тару, транспортные расходы на доставку материалов на площадку складирования и к месту монтажа, заготовительно-складские расходы.</t>
  </si>
  <si>
    <t>3. Работы подлежат приемке и оплате выполненные полностью в объеме Единицы Приемки (ЕП), т.е. ЕП это этап работ, состоящий из группы технологических операций (группы единичных видов работ), который необходимо выполнить в полном объеме, чтобы произвести сдачу-приемку работ и предъявить его к оплате, т.е. выполнить все технологические операции (все единичные виды работ) входящие в состав ЕП.</t>
  </si>
  <si>
    <t>4. Сумма калькуляции конечная, изменению не подлежит. Все доп. работы, возникающие в процессе работ, не зависящие от изменения проекта, подрядчик оплачивает за счет собственных средств.</t>
  </si>
  <si>
    <r>
      <rPr>
        <b/>
        <sz val="11"/>
        <color theme="1"/>
        <rFont val="Times New Roman"/>
        <family val="1"/>
        <charset val="204"/>
      </rPr>
      <t>на выполнение комплекса работ</t>
    </r>
    <r>
      <rPr>
        <i/>
        <sz val="11"/>
        <color theme="1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  <charset val="204"/>
      </rPr>
      <t>по монтажу системы отопления корпус 2</t>
    </r>
  </si>
  <si>
    <t>Марка</t>
  </si>
  <si>
    <t>Труба стальная электросварная прямошовная ø57x3,5</t>
  </si>
  <si>
    <t>Труба стальная электросварная прямошовная ø76x3,5</t>
  </si>
  <si>
    <t>Труба стальная электросварная прямошовная ø89x3,5</t>
  </si>
  <si>
    <t>Труба стальная электросварная прямошовная ø108x4</t>
  </si>
  <si>
    <t>Труба стальная электросварная прямошовная ø114x4,5</t>
  </si>
  <si>
    <t>Компенсатор с многослойным сильфоном и декоративно-защитным кожухом Ду15</t>
  </si>
  <si>
    <t>Компенсатор с многослойным сильфоном и декоративно-защитным кожухом Ду40</t>
  </si>
  <si>
    <t>Компенсатор с многослойным сильфоном и декоративно-защитным кожухом Ду65</t>
  </si>
  <si>
    <t>Компенсатор с многослойным сильфоном и декоративно-защитным кожухом Ду80</t>
  </si>
  <si>
    <t>Компенсатор с многослойным сильфоном и декоративно-защитным кожухом Ду100</t>
  </si>
  <si>
    <t>Опора неподвижная для Ду15</t>
  </si>
  <si>
    <t>Опора неподвижная для Ду40</t>
  </si>
  <si>
    <t>Опора неподвижная для Ду80</t>
  </si>
  <si>
    <t>Опора неподвижная для Ду100</t>
  </si>
  <si>
    <t>АЛЬТЕЗА.Н.О-100</t>
  </si>
  <si>
    <t>Скользящая опора DN15</t>
  </si>
  <si>
    <t>СО.Э.015.1</t>
  </si>
  <si>
    <t>Скользящая опора DN40</t>
  </si>
  <si>
    <t>СО.Э.040.1</t>
  </si>
  <si>
    <t>Скользящая опора DN50</t>
  </si>
  <si>
    <t>Скользящая опора DN65</t>
  </si>
  <si>
    <t>СО.Э.065.2</t>
  </si>
  <si>
    <t>Скользящая опора DN80</t>
  </si>
  <si>
    <t>СО.Э.080.2</t>
  </si>
  <si>
    <t>Скользящая опора DN100</t>
  </si>
  <si>
    <t>СО.Э.100.2</t>
  </si>
  <si>
    <t>Труба стальная водогазопроводная ø20</t>
  </si>
  <si>
    <t>Труба стальная водогазопроводная ø25</t>
  </si>
  <si>
    <t>Труба стальная водогазопроводная ø32</t>
  </si>
  <si>
    <t>Труба стальная водогазопроводная ø40</t>
  </si>
  <si>
    <t>Труба стальная водогазопроводная ø42.3x3,2</t>
  </si>
  <si>
    <t>Труба стальная водогазопроводная ø48x3,5</t>
  </si>
  <si>
    <t>Труба стальная электросварная прямошовная ø88.5x4</t>
  </si>
  <si>
    <t>Труба стальная электросварная прямошовная ø133x4</t>
  </si>
  <si>
    <t>31</t>
  </si>
  <si>
    <t>Труба стальная водогазопроводная для гильз ø50х3,5</t>
  </si>
  <si>
    <t>Труба стальная электросварная для гильз ø76х4,0</t>
  </si>
  <si>
    <t>Труба стальная электросварная для гильз ø133х4,0</t>
  </si>
  <si>
    <t>Труба стальная электросварная для гильз ø159х4,5</t>
  </si>
  <si>
    <t>Трубки теплоизоляционные из вспененного полиэтилена Energoflex Super Protect, b=6 мм для ⌀25</t>
  </si>
  <si>
    <t>Трубки теплоизоляционные из вспененного полиэтилена Energoflex Super Protect, b=6 мм для ⌀32</t>
  </si>
  <si>
    <t>Трубки теплоизоляционные из вспененного полиэтилена Energoflex Super Protect﻿﻿, b=6 мм для ⌀16</t>
  </si>
  <si>
    <t>Трубки теплоизоляционные из вспененного полиэтилена Energoflex Super Protect﻿﻿, b=6 мм для ⌀16-⌀16</t>
  </si>
  <si>
    <t>Трубки теплоизоляционные из вспененного полиэтилена Energoflex Super Protect﻿﻿, b=6 мм для ⌀20-⌀16</t>
  </si>
  <si>
    <t>Трубки теплоизоляционные из вспененного полиэтилена Energoflex Super Protect﻿﻿, b=6 мм для ⌀25</t>
  </si>
  <si>
    <t>Трубки теплоизоляционные из вспененного полиэтилена Energoflex Super Protect﻿﻿, b=6 мм для ⌀25-⌀15</t>
  </si>
  <si>
    <t>Трубки теплоизоляционные из вспененного синтетического каучука, b=13 мм для ⌀20</t>
  </si>
  <si>
    <t>Трубки теплоизоляционные из вспененного синтетического каучука, b=13 мм для ⌀125</t>
  </si>
  <si>
    <t>Цилиндры минераловатные некашированные, b=50 мм для ⌀25</t>
  </si>
  <si>
    <t>Цилиндры минераловатные некашированные, b=50 мм для ⌀100</t>
  </si>
  <si>
    <t>Цилиндры минераловатные некашированные, b=50 мм для ⌀100-⌀100</t>
  </si>
  <si>
    <t>Этажный распред. коллекторный узел подсоединение DN25, коллектор DN40 на 5отв., лев.исполн., авт.клапан перепада давления DN20 5-25, клапан партнер DN20, на отв. руч.баланс.клапан DN15, воздухоотводчик авт., с дренаж., с т/с ERKU40.5L.25.APT20/PKPV20.RKRMNT15 D1AirTK</t>
  </si>
  <si>
    <t>ERKU40.5L.25.APT20/PKPV20.RKRMNT15 D1AirTK</t>
  </si>
  <si>
    <t>Этажный распред. коллекторный узел подсоединение DN32, коллектор DN50 на 5отв., лев.исполн., авт.клапан перепада давления DN20 5-25, клапан партнер DN25, на отв. руч.баланс.клапан DN15, воздухоотводчик авт., с дренаж., с т/с ERKU50.5L.32.APT20/PKPV25.RKRMNT15 D1AirTK</t>
  </si>
  <si>
    <t>ERKU50.5L.32.APT20/PKPV25.RKRMNT15 D1AirTK</t>
  </si>
  <si>
    <t>Этажный распред. коллекторный узел подсоединение DN32, коллектор DN50 на 5отв., лев.исполн., авт.клапан перепада давления DN25 5-25, на отв. руч.баланс.клапан DN20, воздухоотводчик авт., с дренаж., с т/с ERKU50.5L/2.32.APT25.RKRMNT20 D1AirTK</t>
  </si>
  <si>
    <t>ERKU50.5L/2.32.APT25.RKRMNT20 D1AirTK</t>
  </si>
  <si>
    <t>Этажный распред. коллекторный узел подсоединение DN32, коллектор DN50 на 7отв., лев.исполн., авт.клапан перепада давления DN25 5-25, на отв. руч.баланс.клапан DN15, воздухоотводчик авт., с дренаж., с т/с ERKU50.7L.32.APT25.RKRMNT15 D1AirTK</t>
  </si>
  <si>
    <t>ERKU50.7L.32.APT25.RKRMNT15 D1AirTK</t>
  </si>
  <si>
    <t>Этажный распред. коллекторный узел подсоединение DN32, коллектор DN50 на 7отв., лев.исполн., авт.клапан перепада давления DN25 5-25, на отв. руч.баланс.клапан DN15, воздухоотводчик ручной, с дренаж., с т/с ERKU50.7L.32.APT25.RKRMNT15 D1TK</t>
  </si>
  <si>
    <t>ERKU50.7L.32.APT25.RKRMNT15 D1TK</t>
  </si>
  <si>
    <t>Этажный распред. коллекторный узел подсоединение DN32, коллектор DN50 на 8отв., лев.исполн., авт.клапан перепада давления DN25 5-25, на отв. руч.баланс.клапан DN15, воздухоотводчик авт., с дренаж., с т/с ERKU50.8L.32.APT25.RKRMNT15 D1AirTK</t>
  </si>
  <si>
    <t>ERKU50.8L.32.APT25.RKRMNT15 D1AirTK</t>
  </si>
  <si>
    <t>Радиатор стальной панельный Prado Universal, тип 11, высота 300 мм, длина 700 мм</t>
  </si>
  <si>
    <t>Prado Universal 11-300-700</t>
  </si>
  <si>
    <t>Радиатор стальной панельный Prado Universal, тип 11, высота 300 мм, длина 900 мм</t>
  </si>
  <si>
    <t>Prado Universal 11-300-900</t>
  </si>
  <si>
    <t>Радиатор стальной панельный Prado Universal, тип 11, высота 300 мм, длина 1000 мм</t>
  </si>
  <si>
    <t>Prado Universal 11-300-1000</t>
  </si>
  <si>
    <t>Радиатор стальной панельный Prado Universal, тип 11, высота 300 мм, длина 1100 мм</t>
  </si>
  <si>
    <t>Prado Universal 11-300-1100</t>
  </si>
  <si>
    <t>Радиатор стальной панельный Prado Universal, тип 11, высота 300 мм, длина 1300 мм</t>
  </si>
  <si>
    <t>Prado Universal 11-300-1300</t>
  </si>
  <si>
    <t>Радиатор стальной панельный Prado Universal, тип 11, высота 300 мм, длина 1400 мм</t>
  </si>
  <si>
    <t>Prado Universal 11-300-1400</t>
  </si>
  <si>
    <t>Радиатор стальной панельный Prado Universal, тип 11, высота 300 мм, длина 1500 мм</t>
  </si>
  <si>
    <t>Prado Universal 11-300-1500</t>
  </si>
  <si>
    <t>Радиатор стальной панельный Prado Universal, тип 11, высота 300 мм, длина 1600 мм</t>
  </si>
  <si>
    <t>Prado Universal 11-300-1600</t>
  </si>
  <si>
    <t>Радиатор стальной панельный Prado Universal, тип 11, высота 300 мм, длина 1800 мм</t>
  </si>
  <si>
    <t>Prado Universal 11-300-1800</t>
  </si>
  <si>
    <t>Радиатор стальной панельный Prado Universal, тип 21, высота 300 мм, длина 400 мм</t>
  </si>
  <si>
    <t>Prado Universal 21-300-400</t>
  </si>
  <si>
    <t>Радиатор стальной панельный Prado Universal, тип 21, высота 300 мм, длина 1300 мм</t>
  </si>
  <si>
    <t>Prado Universal 21-300-1300</t>
  </si>
  <si>
    <t>Радиатор стальной панельный Prado Universal, тип 21, высота 300 мм, длина 1400 мм</t>
  </si>
  <si>
    <t>Prado Universal 21-300-1400</t>
  </si>
  <si>
    <t>Радиатор стальной панельный Prado Universal, тип 21, высота 300 мм, длина 1500 мм</t>
  </si>
  <si>
    <t>Prado Universal 21-300-1500</t>
  </si>
  <si>
    <t>Радиатор стальной панельный Prado Universal, тип 21, высота 300 мм, длина 1600 мм</t>
  </si>
  <si>
    <t>Prado Universal 21-300-1600</t>
  </si>
  <si>
    <t>Радиатор стальной панельный Prado Universal, тип 21, высота 300 мм, длина 1700 мм</t>
  </si>
  <si>
    <t>Prado Universal 21-300-1700</t>
  </si>
  <si>
    <t>Радиатор стальной панельный Prado Universal, тип 21, высота 300 мм, длина 1800 мм</t>
  </si>
  <si>
    <t>Prado Universal 21-300-1800</t>
  </si>
  <si>
    <t>Радиатор стальной панельный Prado Universal, тип 22, высота 300 мм, длина 2000 мм</t>
  </si>
  <si>
    <t>Prado Universal 22-300-2000</t>
  </si>
  <si>
    <t>Радиатор стальной панельный Prado Universal, тип 22, высота 300 мм, длина 2000 мм, лев.</t>
  </si>
  <si>
    <t>Prado Universal 22-300-2000L</t>
  </si>
  <si>
    <t>Радиатор стальной панельный Prado Universal, тип 33, высота 300 мм, длина 1100 мм</t>
  </si>
  <si>
    <t>Prado Universal 33-300-1100</t>
  </si>
  <si>
    <t>Радиатор стальной панельный Prado Universal, тип 33, высота 300 мм, длина 1200 мм, лев.</t>
  </si>
  <si>
    <t>Prado Universal 33-300-1200L</t>
  </si>
  <si>
    <t>Радиатор стальной панельный Prado Universal, тип 33, высота 300 мм, длина 1400 мм</t>
  </si>
  <si>
    <t>Prado Universal 33-300-1400</t>
  </si>
  <si>
    <t>Радиатор стальной панельный Prado Universal, тип 33, высота 300 мм, длина 1800 мм</t>
  </si>
  <si>
    <t>Prado Universal 33-300-1800</t>
  </si>
  <si>
    <t>Радиатор стальной панельный Prado Universal, тип 33, высота 300 мм, длина 1800 мм, лев.</t>
  </si>
  <si>
    <t>Prado Universal 33-300-1800L</t>
  </si>
  <si>
    <t>Радиатор стальной панельный Prado Universal, тип 33, высота 300 мм, длина 2000 мм</t>
  </si>
  <si>
    <t>Prado Universal 33-300-2000</t>
  </si>
  <si>
    <t>Регистр из 2-х труб Dn89х3,5 L=500</t>
  </si>
  <si>
    <t>Регистр из 3-х труб Dn89х3,5 L=1000</t>
  </si>
  <si>
    <t>34</t>
  </si>
  <si>
    <t>46</t>
  </si>
  <si>
    <t>75</t>
  </si>
  <si>
    <t>19</t>
  </si>
  <si>
    <t>48</t>
  </si>
  <si>
    <t>56</t>
  </si>
  <si>
    <t>25</t>
  </si>
  <si>
    <t>13</t>
  </si>
  <si>
    <t>32</t>
  </si>
  <si>
    <t>26</t>
  </si>
  <si>
    <t>55</t>
  </si>
  <si>
    <t>Термостатический клапан, прямой Ду15</t>
  </si>
  <si>
    <t>Термостатический элемент со встроен ным датчиком, присоединение М30х1,5</t>
  </si>
  <si>
    <t>TR 9001 Ultra</t>
  </si>
  <si>
    <t>928</t>
  </si>
  <si>
    <t>Клапан отсекающий для автоматического воздухоотводчика, НР 1/2"</t>
  </si>
  <si>
    <t>VT.539.N.04</t>
  </si>
  <si>
    <t>MNF-R2 PN25</t>
  </si>
  <si>
    <t>Клапан ручной балансировочный MNF-R2 DN 80, фланцевый, PN 25, Tmax 150</t>
  </si>
  <si>
    <t>Клапан ручной балансировочный MNF-R2 DN 100, фланцевый, PN 25, Tmax 150</t>
  </si>
  <si>
    <t>Медно-алюминиевый внутрипольный конвектор Гольфстрим-В с решеткой из секционной стали. Высота = 80 мм, длина=2100 мм, глубина=242 мм.</t>
  </si>
  <si>
    <t>КВК 24-24.08.210*МХ</t>
  </si>
  <si>
    <t>Медно-алюминиевый внутрипольный конвектор Гольфстрим-В с решеткой из секционной стали. Высота = 80 мм, длина=2400 мм, глубина=342 мм.</t>
  </si>
  <si>
    <t>КВК 24-34.08.240*МХ</t>
  </si>
  <si>
    <r>
      <rPr>
        <b/>
        <sz val="11"/>
        <color theme="1"/>
        <rFont val="Times New Roman"/>
        <family val="1"/>
        <charset val="204"/>
      </rPr>
      <t>на выполнение комплекса работ</t>
    </r>
    <r>
      <rPr>
        <i/>
        <sz val="11"/>
        <color theme="1"/>
        <rFont val="Times New Roman"/>
        <family val="1"/>
        <charset val="204"/>
      </rPr>
      <t xml:space="preserve"> по монтажу системы отопления корпус 1</t>
    </r>
  </si>
  <si>
    <t>Кран шаровой латунный внутренняя резьба/внутренняя резьба 1/2''</t>
  </si>
  <si>
    <t>Кран шаровой латунный неполнопроходной, резьба внутренняя—внутренняя, DN15, ручка-рычаг черная</t>
  </si>
  <si>
    <t>LD Pride 47.15.В-В.Р</t>
  </si>
  <si>
    <t>Кран шаровой латунный неполнопроходной, резьба внутренняя—внутренняя, DN25, ручка-рычаг черная</t>
  </si>
  <si>
    <t>LD Pride 47.25.В-В.Р</t>
  </si>
  <si>
    <t>Кран шаровой фланцевый DN65 PN25 Тmax=200°С</t>
  </si>
  <si>
    <t>Кран шаровой фланцевый DN80 PN25 Тmax=200°С</t>
  </si>
  <si>
    <t>КШ.Ц.Ф.080/070.025.Н/П.02</t>
  </si>
  <si>
    <t>КШ.Ц.Ф.100/080.025.Н/П.02</t>
  </si>
  <si>
    <t>Кран шаровой фланцевый DN125 PN25 Тmax=200°С</t>
  </si>
  <si>
    <t>КШ.Ц.Ф.125/100.025.Н/П.02</t>
  </si>
  <si>
    <t>Кран шаровый латунный внутренняя резьба/внутренняя резьба 1''</t>
  </si>
  <si>
    <t>Кран шаровый латунный внутренняя резьба/внутренняя резьба 1/2''</t>
  </si>
  <si>
    <t>Кронштейн для напольного монтажа радиатора PRADEX H-300</t>
  </si>
  <si>
    <t>PRADEX H-300</t>
  </si>
  <si>
    <t>Кронштейн для напольного монтажа радиатора КН5.50</t>
  </si>
  <si>
    <t>КН5.50</t>
  </si>
  <si>
    <t>340</t>
  </si>
  <si>
    <t>Конвектор электрический, N=1.0кВт</t>
  </si>
  <si>
    <t>Конвектор электрический, Qт=1500 Вт</t>
  </si>
  <si>
    <t>Конвектор электрический, Qт=2500 Вт</t>
  </si>
  <si>
    <t>87</t>
  </si>
  <si>
    <t>852</t>
  </si>
  <si>
    <t>Воздухоотводчик автоматический пружинный, с нижним подключением и боковым выпуском, НР 1/2"</t>
  </si>
  <si>
    <t>VT.502.NH.04</t>
  </si>
  <si>
    <t>Воздухоотводчик автоматический с горизонтальным расположением колпачка Dn15</t>
  </si>
  <si>
    <t>Клапан балансировочный ручной резьбовой MVT-R PN16, Tmax=120C, DN 25</t>
  </si>
  <si>
    <t>MVT-R DN25</t>
  </si>
  <si>
    <t>Кран шаровой латунный неполнопроходной, резьба внутренняя—внутренняя, DN15, ручка-бабочка черная</t>
  </si>
  <si>
    <t>LD Pride 47.15.В-В.Б</t>
  </si>
  <si>
    <t>Кран шаровой латунный полнопроходной «BASE», ручка «бабочка», ВР-НР 3/4"</t>
  </si>
  <si>
    <t>VT.218.N.05</t>
  </si>
  <si>
    <t>Кран шаровый латунный внутренняя резьба/внутренняя резьба 1 1/4''</t>
  </si>
  <si>
    <t>LD Pride 47.32.В-В.Р</t>
  </si>
  <si>
    <t>Кронштейн для напольного монтажа радиатора КН5.70</t>
  </si>
  <si>
    <t>КН5.70</t>
  </si>
  <si>
    <t>23</t>
  </si>
  <si>
    <t>53</t>
  </si>
  <si>
    <t>49</t>
  </si>
  <si>
    <t>Радиатор стальной панельный Prado Universal, тип 33, высота 500 мм, длина 1000 мм</t>
  </si>
  <si>
    <t>Prado Universal 33-500-1000</t>
  </si>
  <si>
    <t>Радиатор стальной панельный Prado Universal, тип 33, высота 500 мм, длина 1000 мм, лев.</t>
  </si>
  <si>
    <t>Prado Universal 33-500-1000L</t>
  </si>
  <si>
    <t>Радиатор стальной панельный Prado Universal, тип 33, высота 500 мм, длина 1600 мм</t>
  </si>
  <si>
    <t>Prado Universal 33-500-1600</t>
  </si>
  <si>
    <t>Теплосчётчик ультразвуковой "Пульсар" Ду20; qp=2,5м3/час; с интерфейсом RS485; прямой;
Тmax=105°С</t>
  </si>
  <si>
    <t>Пульсар (ООО «НПП Тепловодохран»)</t>
  </si>
  <si>
    <t>PRADEX</t>
  </si>
  <si>
    <t>Труба стальная водогазопроводная ø33.5x3,2</t>
  </si>
  <si>
    <t>Труба стальная водогазопроводная ø50</t>
  </si>
  <si>
    <t>Труба стальная водогазопроводная для гильз D50х3,5</t>
  </si>
  <si>
    <t>Труба стальная электросварная для гильз D133х4,0</t>
  </si>
  <si>
    <t>Труба стальная электросварная для гильз D159х4,5</t>
  </si>
  <si>
    <t>Трубки теплоизоляционные из вспененного полиэтилена Energoflex Super Protect, b=6 мм для ⌀20</t>
  </si>
  <si>
    <t>Трубки теплоизоляционные из вспененного полиэтилена Energoflex Super Protect﻿﻿, b=6 мм для ⌀25-⌀25</t>
  </si>
  <si>
    <t>Цилиндры минераловатные некашированные, b=13 мм для ⌀25-⌀25</t>
  </si>
  <si>
    <t>Цилиндры минераловатные некашированные, b=50 мм для ⌀25-⌀25</t>
  </si>
  <si>
    <t>Клапан балансировочный автоматический с наружной резьбой 1", диапазон настройки 5-35 кПа, PN20, Tmax=120C, DN20</t>
  </si>
  <si>
    <t>APT-R DN20</t>
  </si>
  <si>
    <t>Valtec</t>
  </si>
  <si>
    <t>в стоимость работ входят все соединительные элементы, фасонные части, фитинги, необходимые для прокладки труб: муфты, сгоны, тройники, отводы, кресты, переходы, заглушки, накидные гайки, сталь сортовая для устройства опор,подвесов,"лежаков", хомуты для крепления труб  и т.д. в данном объеме учтены гильзы в местах пересченения внутренних ограждений, в стоимость работ включены все сопутствующие материалы для заделки гильз</t>
  </si>
  <si>
    <t>р/м</t>
  </si>
  <si>
    <t>р</t>
  </si>
  <si>
    <t>0.1.4.4.2.1.2.1.4.1</t>
  </si>
  <si>
    <t>Монтаж стальных трубопроводов  Д до 50 мм</t>
  </si>
  <si>
    <t>0.1.4.4.2.1.2.1.4.2</t>
  </si>
  <si>
    <t>Монтаж стальных трубопроводов  Д до 100 мм</t>
  </si>
  <si>
    <t>0.1.4.4.2.1.2.14</t>
  </si>
  <si>
    <t>0.1.4.4.2.1.2.2.2</t>
  </si>
  <si>
    <t>Теплоизоляция  трубопроводов из вспененного каучука</t>
  </si>
  <si>
    <t>0.1.4.4.2.1.2.2.1</t>
  </si>
  <si>
    <t xml:space="preserve">Теплоизоляция  трубопроводов из вспененного полиэтилена </t>
  </si>
  <si>
    <t>0.1.4.4.2.1.2.4.7</t>
  </si>
  <si>
    <t>0.1.4.4.2.1.2.6.1</t>
  </si>
  <si>
    <t>0.1.4.4.2.1.2.7</t>
  </si>
  <si>
    <t>0.1.4.4.2.1.2.1.3.1</t>
  </si>
  <si>
    <t>0.1.4.4.2.1.2.10.7.1</t>
  </si>
  <si>
    <t>Установка регистров из гладких труб с креплением и присоединением к трубопроводам</t>
  </si>
  <si>
    <t>0.1.4.4.2.1.2.10.6</t>
  </si>
  <si>
    <t>Установка внутрипольного конвектора с креплением и присоединением к трубопроводам</t>
  </si>
  <si>
    <t>0.1.4.4.2.1.2.5.2</t>
  </si>
  <si>
    <t>0.1.4.4.2.1.2.5</t>
  </si>
  <si>
    <t>0.1.4.4.2.1.2.4</t>
  </si>
  <si>
    <t>0.1.4.4.2.1.2.10.2</t>
  </si>
  <si>
    <t>0.1.4.4.2.1.2.9</t>
  </si>
  <si>
    <t>0.1.4.4.2.1.2.1.4.3</t>
  </si>
  <si>
    <t>Монтаж стальных трубопроводов Д от 101 до 150 мм</t>
  </si>
  <si>
    <t>0.1.4.4.2.1.2.1.4.4</t>
  </si>
  <si>
    <t>Монтаж стальных трубопроводов  Д от 151 мм</t>
  </si>
  <si>
    <t>0.1.4.4.2.1.2.2</t>
  </si>
  <si>
    <t>Теплоизоляция  трубопроводов Цилиндрами минераловатными</t>
  </si>
  <si>
    <t>0.1.4.4.2.1.2.6.2</t>
  </si>
  <si>
    <t>0.1.4.4.2.1.2.5.3</t>
  </si>
  <si>
    <t>марка</t>
  </si>
  <si>
    <t>(Все)</t>
  </si>
  <si>
    <t>Общий итог</t>
  </si>
  <si>
    <t>Итог</t>
  </si>
  <si>
    <t>Сумма по полю Кол-во с учетом коэф расхода</t>
  </si>
  <si>
    <t>(несколько элементов)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</si>
</sst>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₽&quot;_-;\-* #,##0.00\ &quot;₽&quot;_-;_-* &quot;-&quot;??\ &quot;₽&quot;_-;_-@_-"/>
    <numFmt numFmtId="43" formatCode="_-* #,##0.00_-;\-* #,##0.00_-;_-* &quot;-&quot;??_-;_-@_-"/>
    <numFmt numFmtId="164" formatCode="_(* #,##0.00_);_(* \(#,##0.00\);_(* &quot;-&quot;??_);_(@_)"/>
    <numFmt numFmtId="165" formatCode="_-* #,##0.00\ _₽_-;\-* #,##0.00\ _₽_-;_-* &quot;-&quot;??\ _₽_-;_-@_-"/>
    <numFmt numFmtId="166" formatCode="#,##0.0"/>
  </numFmts>
  <fonts count="21" x14ac:knownFonts="1">
    <font>
      <sz val="10"/>
      <color rgb="FF000000"/>
      <name val="Calibri"/>
      <scheme val="minor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7E2EF"/>
        <bgColor indexed="64"/>
      </patternFill>
    </fill>
    <fill>
      <patternFill patternType="solid">
        <fgColor theme="4"/>
        <bgColor theme="0"/>
      </patternFill>
    </fill>
    <fill>
      <patternFill patternType="solid">
        <fgColor theme="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95B3D7"/>
        <bgColor rgb="FF000000"/>
      </patternFill>
    </fill>
    <fill>
      <patternFill patternType="solid">
        <fgColor rgb="FFD7E2EF"/>
        <bgColor rgb="FF000000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8" fillId="0" borderId="0" applyFont="0" applyFill="0" applyBorder="0" applyAlignment="0" applyProtection="0"/>
    <xf numFmtId="0" fontId="4" fillId="0" borderId="1"/>
    <xf numFmtId="0" fontId="10" fillId="0" borderId="1"/>
    <xf numFmtId="43" fontId="10" fillId="0" borderId="1" applyFont="0" applyFill="0" applyBorder="0" applyProtection="0"/>
    <xf numFmtId="0" fontId="10" fillId="0" borderId="1"/>
  </cellStyleXfs>
  <cellXfs count="294">
    <xf numFmtId="0" fontId="0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4" fontId="12" fillId="0" borderId="1" xfId="0" applyNumberFormat="1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 wrapText="1"/>
    </xf>
    <xf numFmtId="4" fontId="3" fillId="0" borderId="2" xfId="0" applyNumberFormat="1" applyFont="1" applyBorder="1"/>
    <xf numFmtId="4" fontId="2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16" fillId="0" borderId="2" xfId="0" applyFont="1" applyBorder="1" applyAlignment="1"/>
    <xf numFmtId="43" fontId="12" fillId="3" borderId="2" xfId="1" applyFont="1" applyFill="1" applyBorder="1" applyAlignment="1" applyProtection="1">
      <alignment horizontal="center" vertical="center" wrapText="1"/>
    </xf>
    <xf numFmtId="43" fontId="12" fillId="3" borderId="2" xfId="1" applyFont="1" applyFill="1" applyBorder="1" applyAlignment="1" applyProtection="1">
      <alignment horizontal="center" vertical="center"/>
    </xf>
    <xf numFmtId="4" fontId="12" fillId="3" borderId="2" xfId="1" applyNumberFormat="1" applyFont="1" applyFill="1" applyBorder="1" applyAlignment="1" applyProtection="1">
      <alignment horizontal="center" vertical="center"/>
    </xf>
    <xf numFmtId="4" fontId="12" fillId="0" borderId="2" xfId="0" applyNumberFormat="1" applyFont="1" applyBorder="1" applyAlignment="1">
      <alignment horizontal="center" vertical="center"/>
    </xf>
    <xf numFmtId="4" fontId="11" fillId="0" borderId="2" xfId="0" applyNumberFormat="1" applyFont="1" applyBorder="1"/>
    <xf numFmtId="0" fontId="11" fillId="0" borderId="2" xfId="0" applyFont="1" applyBorder="1" applyAlignment="1"/>
    <xf numFmtId="49" fontId="11" fillId="3" borderId="2" xfId="0" applyNumberFormat="1" applyFont="1" applyFill="1" applyBorder="1" applyAlignment="1">
      <alignment horizontal="left" vertical="center" wrapText="1"/>
    </xf>
    <xf numFmtId="4" fontId="12" fillId="3" borderId="2" xfId="1" applyNumberFormat="1" applyFont="1" applyFill="1" applyBorder="1" applyAlignment="1" applyProtection="1">
      <alignment horizontal="right" vertical="center"/>
    </xf>
    <xf numFmtId="4" fontId="11" fillId="3" borderId="2" xfId="0" applyNumberFormat="1" applyFont="1" applyFill="1" applyBorder="1" applyAlignment="1">
      <alignment horizontal="left" vertical="center"/>
    </xf>
    <xf numFmtId="4" fontId="6" fillId="0" borderId="2" xfId="0" applyNumberFormat="1" applyFont="1" applyBorder="1" applyAlignment="1">
      <alignment horizontal="justify" vertical="center" wrapText="1"/>
    </xf>
    <xf numFmtId="43" fontId="12" fillId="3" borderId="2" xfId="1" applyFont="1" applyFill="1" applyBorder="1" applyAlignment="1" applyProtection="1">
      <alignment horizontal="justify" vertical="center"/>
    </xf>
    <xf numFmtId="0" fontId="12" fillId="4" borderId="2" xfId="0" applyNumberFormat="1" applyFont="1" applyFill="1" applyBorder="1" applyAlignment="1">
      <alignment horizontal="center" vertical="center" wrapText="1"/>
    </xf>
    <xf numFmtId="4" fontId="12" fillId="4" borderId="2" xfId="0" applyNumberFormat="1" applyFont="1" applyFill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justify" vertical="center" wrapText="1"/>
    </xf>
    <xf numFmtId="4" fontId="5" fillId="4" borderId="2" xfId="0" applyNumberFormat="1" applyFont="1" applyFill="1" applyBorder="1" applyAlignment="1">
      <alignment horizontal="center" vertical="center" wrapText="1"/>
    </xf>
    <xf numFmtId="4" fontId="11" fillId="5" borderId="2" xfId="0" applyNumberFormat="1" applyFont="1" applyFill="1" applyBorder="1"/>
    <xf numFmtId="0" fontId="12" fillId="6" borderId="2" xfId="0" applyFont="1" applyFill="1" applyBorder="1" applyAlignment="1">
      <alignment horizontal="center" vertical="center" wrapText="1"/>
    </xf>
    <xf numFmtId="49" fontId="18" fillId="9" borderId="2" xfId="3" applyNumberFormat="1" applyFont="1" applyFill="1" applyBorder="1" applyAlignment="1">
      <alignment horizontal="justify" vertical="center" wrapText="1"/>
    </xf>
    <xf numFmtId="0" fontId="18" fillId="7" borderId="2" xfId="3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/>
    </xf>
    <xf numFmtId="4" fontId="11" fillId="0" borderId="2" xfId="0" applyNumberFormat="1" applyFont="1" applyFill="1" applyBorder="1"/>
    <xf numFmtId="0" fontId="11" fillId="0" borderId="2" xfId="0" applyFont="1" applyFill="1" applyBorder="1" applyAlignment="1"/>
    <xf numFmtId="0" fontId="12" fillId="3" borderId="2" xfId="0" applyFont="1" applyFill="1" applyBorder="1" applyAlignment="1">
      <alignment horizontal="center" vertical="center" wrapText="1"/>
    </xf>
    <xf numFmtId="0" fontId="12" fillId="3" borderId="2" xfId="3" applyFont="1" applyFill="1" applyBorder="1" applyAlignment="1">
      <alignment horizontal="center" vertical="center"/>
    </xf>
    <xf numFmtId="49" fontId="12" fillId="8" borderId="2" xfId="3" applyNumberFormat="1" applyFont="1" applyFill="1" applyBorder="1" applyAlignment="1">
      <alignment horizontal="justify" vertical="center" wrapText="1"/>
    </xf>
    <xf numFmtId="165" fontId="12" fillId="3" borderId="2" xfId="1" applyNumberFormat="1" applyFont="1" applyFill="1" applyBorder="1" applyAlignment="1" applyProtection="1">
      <alignment horizontal="center" vertical="center"/>
    </xf>
    <xf numFmtId="0" fontId="12" fillId="8" borderId="2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4" fontId="12" fillId="3" borderId="2" xfId="4" applyNumberFormat="1" applyFont="1" applyFill="1" applyBorder="1" applyAlignment="1" applyProtection="1">
      <alignment horizontal="center" vertical="center" wrapText="1"/>
      <protection locked="0"/>
    </xf>
    <xf numFmtId="4" fontId="12" fillId="3" borderId="2" xfId="4" applyNumberFormat="1" applyFont="1" applyFill="1" applyBorder="1" applyAlignment="1" applyProtection="1">
      <alignment horizontal="center" vertical="center"/>
      <protection locked="0"/>
    </xf>
    <xf numFmtId="4" fontId="12" fillId="3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3" applyFont="1" applyFill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center" wrapText="1"/>
    </xf>
    <xf numFmtId="3" fontId="11" fillId="0" borderId="2" xfId="2" applyNumberFormat="1" applyFont="1" applyBorder="1" applyAlignment="1">
      <alignment horizontal="center" vertical="center"/>
    </xf>
    <xf numFmtId="166" fontId="11" fillId="0" borderId="2" xfId="3" applyNumberFormat="1" applyFont="1" applyFill="1" applyBorder="1" applyAlignment="1">
      <alignment horizontal="center" vertical="center" wrapText="1"/>
    </xf>
    <xf numFmtId="4" fontId="11" fillId="0" borderId="2" xfId="3" applyNumberFormat="1" applyFont="1" applyFill="1" applyBorder="1" applyAlignment="1">
      <alignment horizontal="center" vertical="center" wrapText="1"/>
    </xf>
    <xf numFmtId="4" fontId="11" fillId="0" borderId="2" xfId="4" applyNumberFormat="1" applyFont="1" applyFill="1" applyBorder="1" applyAlignment="1" applyProtection="1">
      <alignment horizontal="center" vertical="center" wrapText="1"/>
      <protection locked="0"/>
    </xf>
    <xf numFmtId="4" fontId="11" fillId="0" borderId="2" xfId="4" applyNumberFormat="1" applyFont="1" applyFill="1" applyBorder="1" applyAlignment="1" applyProtection="1">
      <alignment horizontal="center" vertical="center"/>
      <protection locked="0"/>
    </xf>
    <xf numFmtId="3" fontId="11" fillId="0" borderId="2" xfId="3" applyNumberFormat="1" applyFont="1" applyFill="1" applyBorder="1" applyAlignment="1">
      <alignment horizontal="center" vertical="center" wrapText="1"/>
    </xf>
    <xf numFmtId="0" fontId="11" fillId="6" borderId="2" xfId="2" applyFont="1" applyFill="1" applyBorder="1" applyAlignment="1">
      <alignment horizontal="center" vertical="center" wrapText="1"/>
    </xf>
    <xf numFmtId="3" fontId="11" fillId="6" borderId="2" xfId="3" applyNumberFormat="1" applyFont="1" applyFill="1" applyBorder="1" applyAlignment="1">
      <alignment horizontal="center" vertical="center" wrapText="1"/>
    </xf>
    <xf numFmtId="4" fontId="11" fillId="6" borderId="2" xfId="3" applyNumberFormat="1" applyFont="1" applyFill="1" applyBorder="1" applyAlignment="1">
      <alignment horizontal="center" vertical="center" wrapText="1"/>
    </xf>
    <xf numFmtId="4" fontId="11" fillId="6" borderId="2" xfId="4" applyNumberFormat="1" applyFont="1" applyFill="1" applyBorder="1" applyAlignment="1" applyProtection="1">
      <alignment horizontal="center" vertical="center" wrapText="1"/>
      <protection locked="0"/>
    </xf>
    <xf numFmtId="4" fontId="11" fillId="6" borderId="2" xfId="4" applyNumberFormat="1" applyFont="1" applyFill="1" applyBorder="1" applyAlignment="1" applyProtection="1">
      <alignment horizontal="center" vertical="center"/>
      <protection locked="0"/>
    </xf>
    <xf numFmtId="4" fontId="6" fillId="6" borderId="2" xfId="0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justify"/>
    </xf>
    <xf numFmtId="0" fontId="16" fillId="0" borderId="2" xfId="0" applyFont="1" applyBorder="1"/>
    <xf numFmtId="0" fontId="16" fillId="0" borderId="2" xfId="3" applyFont="1" applyBorder="1" applyAlignment="1">
      <alignment horizontal="center" vertical="center" wrapText="1"/>
    </xf>
    <xf numFmtId="49" fontId="12" fillId="8" borderId="2" xfId="0" applyNumberFormat="1" applyFont="1" applyFill="1" applyBorder="1" applyAlignment="1">
      <alignment horizontal="justify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horizontal="center" vertical="center"/>
    </xf>
    <xf numFmtId="3" fontId="11" fillId="0" borderId="2" xfId="2" applyNumberFormat="1" applyFont="1" applyFill="1" applyBorder="1" applyAlignment="1">
      <alignment horizontal="center" vertical="center"/>
    </xf>
    <xf numFmtId="4" fontId="12" fillId="0" borderId="2" xfId="4" applyNumberFormat="1" applyFont="1" applyFill="1" applyBorder="1" applyAlignment="1" applyProtection="1">
      <alignment horizontal="center" vertical="center" wrapText="1"/>
      <protection locked="0"/>
    </xf>
    <xf numFmtId="4" fontId="12" fillId="0" borderId="2" xfId="4" applyNumberFormat="1" applyFont="1" applyFill="1" applyBorder="1" applyAlignment="1" applyProtection="1">
      <alignment horizontal="center" vertical="center"/>
      <protection locked="0"/>
    </xf>
    <xf numFmtId="4" fontId="12" fillId="0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justify"/>
    </xf>
    <xf numFmtId="0" fontId="16" fillId="0" borderId="2" xfId="0" applyFont="1" applyFill="1" applyBorder="1" applyAlignment="1">
      <alignment horizontal="justify"/>
    </xf>
    <xf numFmtId="0" fontId="16" fillId="0" borderId="2" xfId="0" applyFont="1" applyFill="1" applyBorder="1" applyAlignment="1">
      <alignment horizontal="center"/>
    </xf>
    <xf numFmtId="4" fontId="6" fillId="4" borderId="2" xfId="0" applyNumberFormat="1" applyFont="1" applyFill="1" applyBorder="1" applyAlignment="1">
      <alignment horizontal="center" vertical="center" wrapText="1"/>
    </xf>
    <xf numFmtId="3" fontId="11" fillId="3" borderId="2" xfId="3" applyNumberFormat="1" applyFont="1" applyFill="1" applyBorder="1" applyAlignment="1">
      <alignment horizontal="center" vertical="center" wrapText="1"/>
    </xf>
    <xf numFmtId="4" fontId="11" fillId="3" borderId="2" xfId="1" applyNumberFormat="1" applyFont="1" applyFill="1" applyBorder="1" applyAlignment="1" applyProtection="1">
      <alignment horizontal="center" vertical="center"/>
    </xf>
    <xf numFmtId="49" fontId="11" fillId="0" borderId="2" xfId="0" applyNumberFormat="1" applyFont="1" applyFill="1" applyBorder="1" applyAlignment="1">
      <alignment horizontal="justify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/>
    <xf numFmtId="0" fontId="11" fillId="0" borderId="2" xfId="3" applyFont="1" applyFill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justify" wrapText="1"/>
    </xf>
    <xf numFmtId="4" fontId="5" fillId="4" borderId="2" xfId="0" applyNumberFormat="1" applyFont="1" applyFill="1" applyBorder="1" applyAlignment="1">
      <alignment horizontal="justify" wrapText="1"/>
    </xf>
    <xf numFmtId="49" fontId="12" fillId="8" borderId="2" xfId="3" applyNumberFormat="1" applyFont="1" applyFill="1" applyBorder="1" applyAlignment="1">
      <alignment horizontal="justify" wrapText="1"/>
    </xf>
    <xf numFmtId="49" fontId="11" fillId="0" borderId="2" xfId="2" applyNumberFormat="1" applyFont="1" applyBorder="1" applyAlignment="1">
      <alignment horizontal="justify" wrapText="1"/>
    </xf>
    <xf numFmtId="49" fontId="12" fillId="8" borderId="2" xfId="0" applyNumberFormat="1" applyFont="1" applyFill="1" applyBorder="1" applyAlignment="1">
      <alignment horizontal="justify" wrapText="1"/>
    </xf>
    <xf numFmtId="43" fontId="12" fillId="3" borderId="2" xfId="1" applyFont="1" applyFill="1" applyBorder="1" applyAlignment="1" applyProtection="1">
      <alignment horizontal="justify"/>
    </xf>
    <xf numFmtId="3" fontId="11" fillId="11" borderId="2" xfId="3" applyNumberFormat="1" applyFont="1" applyFill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/>
    </xf>
    <xf numFmtId="4" fontId="11" fillId="0" borderId="6" xfId="0" applyNumberFormat="1" applyFont="1" applyBorder="1"/>
    <xf numFmtId="0" fontId="11" fillId="0" borderId="6" xfId="0" applyFont="1" applyBorder="1" applyAlignment="1"/>
    <xf numFmtId="4" fontId="11" fillId="0" borderId="1" xfId="0" applyNumberFormat="1" applyFont="1" applyBorder="1"/>
    <xf numFmtId="0" fontId="11" fillId="0" borderId="1" xfId="0" applyFont="1" applyBorder="1" applyAlignment="1"/>
    <xf numFmtId="4" fontId="3" fillId="0" borderId="1" xfId="0" applyNumberFormat="1" applyFont="1" applyBorder="1"/>
    <xf numFmtId="4" fontId="3" fillId="0" borderId="1" xfId="0" applyNumberFormat="1" applyFont="1" applyBorder="1" applyAlignment="1">
      <alignment horizontal="justify"/>
    </xf>
    <xf numFmtId="49" fontId="11" fillId="0" borderId="1" xfId="0" applyNumberFormat="1" applyFont="1" applyBorder="1"/>
    <xf numFmtId="0" fontId="11" fillId="0" borderId="1" xfId="5" applyFont="1" applyBorder="1" applyAlignment="1" applyProtection="1">
      <alignment vertical="top" wrapText="1"/>
      <protection locked="0"/>
    </xf>
    <xf numFmtId="0" fontId="16" fillId="0" borderId="1" xfId="0" applyFont="1" applyBorder="1" applyAlignment="1"/>
    <xf numFmtId="0" fontId="12" fillId="0" borderId="1" xfId="5" applyFont="1" applyBorder="1" applyAlignment="1" applyProtection="1">
      <alignment vertical="top"/>
      <protection locked="0"/>
    </xf>
    <xf numFmtId="0" fontId="12" fillId="0" borderId="1" xfId="5" applyFont="1" applyBorder="1" applyAlignment="1" applyProtection="1">
      <alignment vertical="top" wrapText="1"/>
      <protection locked="0"/>
    </xf>
    <xf numFmtId="4" fontId="11" fillId="0" borderId="1" xfId="5" applyNumberFormat="1" applyFont="1" applyBorder="1" applyAlignment="1" applyProtection="1">
      <alignment vertical="center"/>
      <protection locked="0"/>
    </xf>
    <xf numFmtId="0" fontId="11" fillId="0" borderId="1" xfId="5" applyFont="1" applyBorder="1" applyAlignment="1" applyProtection="1">
      <alignment vertical="top"/>
      <protection locked="0"/>
    </xf>
    <xf numFmtId="0" fontId="11" fillId="0" borderId="1" xfId="5" applyFont="1" applyBorder="1" applyAlignment="1" applyProtection="1">
      <alignment horizontal="left" vertical="top" wrapText="1"/>
      <protection locked="0"/>
    </xf>
    <xf numFmtId="0" fontId="11" fillId="0" borderId="1" xfId="5" applyFont="1" applyBorder="1" applyAlignment="1" applyProtection="1">
      <alignment horizontal="justify" wrapText="1"/>
      <protection locked="0"/>
    </xf>
    <xf numFmtId="0" fontId="11" fillId="0" borderId="1" xfId="0" applyFont="1" applyBorder="1" applyProtection="1">
      <protection locked="0"/>
    </xf>
    <xf numFmtId="0" fontId="11" fillId="0" borderId="1" xfId="0" applyFont="1" applyBorder="1" applyAlignment="1" applyProtection="1">
      <alignment horizontal="justify"/>
      <protection locked="0"/>
    </xf>
    <xf numFmtId="0" fontId="11" fillId="0" borderId="1" xfId="0" applyFont="1" applyBorder="1" applyAlignment="1" applyProtection="1">
      <alignment horizontal="right"/>
      <protection locked="0"/>
    </xf>
    <xf numFmtId="0" fontId="11" fillId="0" borderId="1" xfId="0" applyFont="1" applyBorder="1" applyAlignment="1">
      <alignment horizontal="right" vertical="center"/>
    </xf>
    <xf numFmtId="49" fontId="3" fillId="0" borderId="1" xfId="0" applyNumberFormat="1" applyFont="1" applyBorder="1"/>
    <xf numFmtId="0" fontId="3" fillId="0" borderId="1" xfId="0" applyFont="1" applyBorder="1" applyAlignment="1">
      <alignment horizontal="justify"/>
    </xf>
    <xf numFmtId="0" fontId="3" fillId="0" borderId="1" xfId="0" applyFont="1" applyBorder="1"/>
    <xf numFmtId="164" fontId="19" fillId="0" borderId="1" xfId="0" applyNumberFormat="1" applyFont="1" applyBorder="1"/>
    <xf numFmtId="164" fontId="3" fillId="0" borderId="1" xfId="0" applyNumberFormat="1" applyFont="1" applyBorder="1" applyProtection="1">
      <protection locked="0"/>
    </xf>
    <xf numFmtId="49" fontId="11" fillId="0" borderId="2" xfId="0" applyNumberFormat="1" applyFont="1" applyFill="1" applyBorder="1" applyAlignment="1">
      <alignment horizontal="justify" wrapText="1"/>
    </xf>
    <xf numFmtId="49" fontId="18" fillId="12" borderId="2" xfId="3" applyNumberFormat="1" applyFont="1" applyFill="1" applyBorder="1" applyAlignment="1">
      <alignment horizontal="justify" vertical="center" wrapText="1"/>
    </xf>
    <xf numFmtId="49" fontId="18" fillId="12" borderId="2" xfId="3" applyNumberFormat="1" applyFont="1" applyFill="1" applyBorder="1" applyAlignment="1">
      <alignment horizontal="justify" wrapText="1"/>
    </xf>
    <xf numFmtId="49" fontId="11" fillId="13" borderId="2" xfId="0" applyNumberFormat="1" applyFont="1" applyFill="1" applyBorder="1" applyAlignment="1">
      <alignment horizontal="justify" wrapText="1"/>
    </xf>
    <xf numFmtId="0" fontId="11" fillId="13" borderId="2" xfId="2" applyFont="1" applyFill="1" applyBorder="1" applyAlignment="1">
      <alignment horizontal="center" vertical="center" wrapText="1"/>
    </xf>
    <xf numFmtId="3" fontId="11" fillId="13" borderId="2" xfId="2" applyNumberFormat="1" applyFont="1" applyFill="1" applyBorder="1" applyAlignment="1">
      <alignment horizontal="center" vertical="center"/>
    </xf>
    <xf numFmtId="3" fontId="11" fillId="13" borderId="2" xfId="3" applyNumberFormat="1" applyFont="1" applyFill="1" applyBorder="1" applyAlignment="1">
      <alignment horizontal="center" vertical="center" wrapText="1"/>
    </xf>
    <xf numFmtId="4" fontId="11" fillId="13" borderId="2" xfId="4" applyNumberFormat="1" applyFont="1" applyFill="1" applyBorder="1" applyAlignment="1" applyProtection="1">
      <alignment horizontal="center" vertical="center" wrapText="1"/>
      <protection locked="0"/>
    </xf>
    <xf numFmtId="4" fontId="11" fillId="13" borderId="2" xfId="4" applyNumberFormat="1" applyFont="1" applyFill="1" applyBorder="1" applyAlignment="1" applyProtection="1">
      <alignment horizontal="center" vertical="center"/>
      <protection locked="0"/>
    </xf>
    <xf numFmtId="4" fontId="6" fillId="13" borderId="2" xfId="0" applyNumberFormat="1" applyFont="1" applyFill="1" applyBorder="1" applyAlignment="1">
      <alignment horizontal="center" vertical="center" wrapText="1"/>
    </xf>
    <xf numFmtId="4" fontId="11" fillId="13" borderId="2" xfId="0" applyNumberFormat="1" applyFont="1" applyFill="1" applyBorder="1" applyAlignment="1">
      <alignment horizontal="center" vertical="center"/>
    </xf>
    <xf numFmtId="4" fontId="11" fillId="13" borderId="2" xfId="0" applyNumberFormat="1" applyFont="1" applyFill="1" applyBorder="1"/>
    <xf numFmtId="0" fontId="11" fillId="13" borderId="2" xfId="0" applyFont="1" applyFill="1" applyBorder="1" applyAlignment="1"/>
    <xf numFmtId="0" fontId="12" fillId="14" borderId="2" xfId="3" applyFont="1" applyFill="1" applyBorder="1" applyAlignment="1">
      <alignment horizontal="center" vertical="center"/>
    </xf>
    <xf numFmtId="49" fontId="12" fillId="15" borderId="2" xfId="3" applyNumberFormat="1" applyFont="1" applyFill="1" applyBorder="1" applyAlignment="1">
      <alignment horizontal="justify" vertical="center" wrapText="1"/>
    </xf>
    <xf numFmtId="49" fontId="12" fillId="15" borderId="2" xfId="3" applyNumberFormat="1" applyFont="1" applyFill="1" applyBorder="1" applyAlignment="1">
      <alignment horizontal="justify" wrapText="1"/>
    </xf>
    <xf numFmtId="165" fontId="12" fillId="14" borderId="2" xfId="1" applyNumberFormat="1" applyFont="1" applyFill="1" applyBorder="1" applyAlignment="1" applyProtection="1">
      <alignment horizontal="center" vertical="center"/>
    </xf>
    <xf numFmtId="0" fontId="12" fillId="15" borderId="2" xfId="3" applyFont="1" applyFill="1" applyBorder="1" applyAlignment="1">
      <alignment horizontal="center" vertical="center" wrapText="1"/>
    </xf>
    <xf numFmtId="3" fontId="11" fillId="14" borderId="2" xfId="3" applyNumberFormat="1" applyFont="1" applyFill="1" applyBorder="1" applyAlignment="1">
      <alignment horizontal="center" vertical="center" wrapText="1"/>
    </xf>
    <xf numFmtId="4" fontId="12" fillId="14" borderId="2" xfId="4" applyNumberFormat="1" applyFont="1" applyFill="1" applyBorder="1" applyAlignment="1" applyProtection="1">
      <alignment horizontal="center" vertical="center" wrapText="1"/>
      <protection locked="0"/>
    </xf>
    <xf numFmtId="4" fontId="12" fillId="14" borderId="2" xfId="4" applyNumberFormat="1" applyFont="1" applyFill="1" applyBorder="1" applyAlignment="1" applyProtection="1">
      <alignment horizontal="center" vertical="center"/>
      <protection locked="0"/>
    </xf>
    <xf numFmtId="4" fontId="12" fillId="14" borderId="2" xfId="0" applyNumberFormat="1" applyFont="1" applyFill="1" applyBorder="1" applyAlignment="1">
      <alignment horizontal="center" vertical="center" wrapText="1"/>
    </xf>
    <xf numFmtId="4" fontId="11" fillId="14" borderId="2" xfId="0" applyNumberFormat="1" applyFont="1" applyFill="1" applyBorder="1" applyAlignment="1">
      <alignment horizontal="center" vertical="center"/>
    </xf>
    <xf numFmtId="4" fontId="11" fillId="14" borderId="2" xfId="0" applyNumberFormat="1" applyFont="1" applyFill="1" applyBorder="1"/>
    <xf numFmtId="0" fontId="11" fillId="14" borderId="2" xfId="0" applyFont="1" applyFill="1" applyBorder="1" applyAlignment="1"/>
    <xf numFmtId="0" fontId="12" fillId="16" borderId="2" xfId="0" applyFont="1" applyFill="1" applyBorder="1" applyAlignment="1">
      <alignment horizontal="center" vertical="center" wrapText="1"/>
    </xf>
    <xf numFmtId="49" fontId="18" fillId="9" borderId="2" xfId="3" applyNumberFormat="1" applyFont="1" applyFill="1" applyBorder="1" applyAlignment="1">
      <alignment horizontal="justify" wrapText="1"/>
    </xf>
    <xf numFmtId="0" fontId="11" fillId="16" borderId="2" xfId="2" applyFont="1" applyFill="1" applyBorder="1" applyAlignment="1">
      <alignment horizontal="center" vertical="center" wrapText="1"/>
    </xf>
    <xf numFmtId="0" fontId="18" fillId="9" borderId="2" xfId="3" applyFont="1" applyFill="1" applyBorder="1" applyAlignment="1">
      <alignment horizontal="center" vertical="center" wrapText="1"/>
    </xf>
    <xf numFmtId="3" fontId="11" fillId="16" borderId="2" xfId="3" applyNumberFormat="1" applyFont="1" applyFill="1" applyBorder="1" applyAlignment="1">
      <alignment horizontal="center" vertical="center" wrapText="1"/>
    </xf>
    <xf numFmtId="4" fontId="11" fillId="16" borderId="2" xfId="3" applyNumberFormat="1" applyFont="1" applyFill="1" applyBorder="1" applyAlignment="1">
      <alignment horizontal="center" vertical="center" wrapText="1"/>
    </xf>
    <xf numFmtId="4" fontId="11" fillId="16" borderId="2" xfId="4" applyNumberFormat="1" applyFont="1" applyFill="1" applyBorder="1" applyAlignment="1" applyProtection="1">
      <alignment horizontal="center" vertical="center" wrapText="1"/>
      <protection locked="0"/>
    </xf>
    <xf numFmtId="4" fontId="11" fillId="16" borderId="2" xfId="4" applyNumberFormat="1" applyFont="1" applyFill="1" applyBorder="1" applyAlignment="1" applyProtection="1">
      <alignment horizontal="center" vertical="center"/>
      <protection locked="0"/>
    </xf>
    <xf numFmtId="4" fontId="6" fillId="16" borderId="2" xfId="0" applyNumberFormat="1" applyFont="1" applyFill="1" applyBorder="1" applyAlignment="1">
      <alignment horizontal="center" vertical="center" wrapText="1"/>
    </xf>
    <xf numFmtId="4" fontId="11" fillId="16" borderId="2" xfId="0" applyNumberFormat="1" applyFont="1" applyFill="1" applyBorder="1" applyAlignment="1">
      <alignment horizontal="center" vertical="center"/>
    </xf>
    <xf numFmtId="4" fontId="11" fillId="16" borderId="2" xfId="0" applyNumberFormat="1" applyFont="1" applyFill="1" applyBorder="1"/>
    <xf numFmtId="0" fontId="11" fillId="16" borderId="2" xfId="0" applyFont="1" applyFill="1" applyBorder="1" applyAlignment="1"/>
    <xf numFmtId="2" fontId="16" fillId="0" borderId="2" xfId="0" applyNumberFormat="1" applyFont="1" applyFill="1" applyBorder="1" applyAlignment="1">
      <alignment horizontal="center"/>
    </xf>
    <xf numFmtId="0" fontId="12" fillId="13" borderId="2" xfId="3" applyFont="1" applyFill="1" applyBorder="1" applyAlignment="1">
      <alignment horizontal="center" vertical="center"/>
    </xf>
    <xf numFmtId="49" fontId="12" fillId="12" borderId="2" xfId="3" applyNumberFormat="1" applyFont="1" applyFill="1" applyBorder="1" applyAlignment="1">
      <alignment horizontal="justify" vertical="center" wrapText="1"/>
    </xf>
    <xf numFmtId="0" fontId="11" fillId="14" borderId="2" xfId="0" applyFont="1" applyFill="1" applyBorder="1" applyAlignment="1">
      <alignment horizontal="center" vertical="center" wrapText="1"/>
    </xf>
    <xf numFmtId="4" fontId="11" fillId="14" borderId="2" xfId="3" applyNumberFormat="1" applyFont="1" applyFill="1" applyBorder="1" applyAlignment="1">
      <alignment horizontal="center" vertical="center" wrapText="1"/>
    </xf>
    <xf numFmtId="4" fontId="12" fillId="14" borderId="2" xfId="3" applyNumberFormat="1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right" vertical="center"/>
    </xf>
    <xf numFmtId="4" fontId="6" fillId="0" borderId="1" xfId="0" applyNumberFormat="1" applyFont="1" applyBorder="1" applyAlignment="1">
      <alignment horizontal="justify" vertical="center" wrapText="1"/>
    </xf>
    <xf numFmtId="4" fontId="6" fillId="0" borderId="1" xfId="0" applyNumberFormat="1" applyFont="1" applyBorder="1" applyAlignment="1">
      <alignment horizontal="justify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Fill="1" applyBorder="1"/>
    <xf numFmtId="0" fontId="6" fillId="0" borderId="1" xfId="0" applyFont="1" applyFill="1" applyBorder="1" applyProtection="1">
      <protection locked="0"/>
    </xf>
    <xf numFmtId="0" fontId="6" fillId="0" borderId="1" xfId="0" applyFont="1" applyFill="1" applyBorder="1" applyAlignment="1" applyProtection="1">
      <alignment horizontal="right"/>
      <protection locked="0"/>
    </xf>
    <xf numFmtId="4" fontId="14" fillId="2" borderId="2" xfId="0" applyNumberFormat="1" applyFont="1" applyFill="1" applyBorder="1" applyAlignment="1">
      <alignment horizontal="justify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4" fillId="2" borderId="2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justify" vertical="center"/>
    </xf>
    <xf numFmtId="0" fontId="16" fillId="0" borderId="4" xfId="0" applyFont="1" applyFill="1" applyBorder="1" applyAlignment="1">
      <alignment horizontal="justify" vertical="center"/>
    </xf>
    <xf numFmtId="4" fontId="3" fillId="0" borderId="2" xfId="0" applyNumberFormat="1" applyFont="1" applyBorder="1" applyAlignment="1">
      <alignment horizontal="justify" vertical="center"/>
    </xf>
    <xf numFmtId="4" fontId="3" fillId="0" borderId="1" xfId="0" applyNumberFormat="1" applyFont="1" applyBorder="1" applyAlignment="1">
      <alignment horizontal="justify" vertical="center"/>
    </xf>
    <xf numFmtId="0" fontId="11" fillId="0" borderId="1" xfId="5" applyFont="1" applyBorder="1" applyAlignment="1" applyProtection="1">
      <alignment horizontal="justify" vertical="center" wrapText="1"/>
      <protection locked="0"/>
    </xf>
    <xf numFmtId="0" fontId="11" fillId="0" borderId="1" xfId="0" applyFont="1" applyBorder="1" applyAlignment="1" applyProtection="1">
      <alignment horizontal="justify" vertical="center"/>
      <protection locked="0"/>
    </xf>
    <xf numFmtId="0" fontId="3" fillId="0" borderId="1" xfId="0" applyFont="1" applyBorder="1" applyAlignment="1">
      <alignment horizontal="justify" vertical="center"/>
    </xf>
    <xf numFmtId="0" fontId="16" fillId="0" borderId="2" xfId="0" applyFont="1" applyBorder="1" applyAlignment="1">
      <alignment horizontal="justify" vertical="center"/>
    </xf>
    <xf numFmtId="4" fontId="11" fillId="0" borderId="1" xfId="0" applyNumberFormat="1" applyFont="1" applyBorder="1" applyAlignment="1">
      <alignment horizontal="justify" vertical="center"/>
    </xf>
    <xf numFmtId="4" fontId="11" fillId="0" borderId="1" xfId="0" applyNumberFormat="1" applyFont="1" applyBorder="1" applyAlignment="1">
      <alignment horizontal="justify"/>
    </xf>
    <xf numFmtId="0" fontId="11" fillId="10" borderId="1" xfId="0" applyFont="1" applyFill="1" applyBorder="1"/>
    <xf numFmtId="0" fontId="11" fillId="10" borderId="1" xfId="0" applyFont="1" applyFill="1" applyBorder="1" applyAlignment="1">
      <alignment vertical="top" wrapText="1"/>
    </xf>
    <xf numFmtId="4" fontId="12" fillId="10" borderId="1" xfId="0" applyNumberFormat="1" applyFont="1" applyFill="1" applyBorder="1" applyAlignment="1">
      <alignment horizontal="center" vertical="center"/>
    </xf>
    <xf numFmtId="4" fontId="11" fillId="10" borderId="1" xfId="0" applyNumberFormat="1" applyFont="1" applyFill="1" applyBorder="1"/>
    <xf numFmtId="0" fontId="11" fillId="10" borderId="1" xfId="0" applyFont="1" applyFill="1" applyBorder="1" applyAlignment="1"/>
    <xf numFmtId="4" fontId="11" fillId="10" borderId="1" xfId="0" applyNumberFormat="1" applyFont="1" applyFill="1" applyBorder="1" applyAlignment="1">
      <alignment horizontal="justify" vertical="center"/>
    </xf>
    <xf numFmtId="4" fontId="11" fillId="10" borderId="1" xfId="0" applyNumberFormat="1" applyFont="1" applyFill="1" applyBorder="1" applyAlignment="1">
      <alignment horizontal="justify"/>
    </xf>
    <xf numFmtId="4" fontId="12" fillId="10" borderId="1" xfId="0" applyNumberFormat="1" applyFont="1" applyFill="1" applyBorder="1"/>
    <xf numFmtId="0" fontId="16" fillId="10" borderId="1" xfId="0" applyFont="1" applyFill="1" applyBorder="1"/>
    <xf numFmtId="0" fontId="5" fillId="10" borderId="1" xfId="0" applyFont="1" applyFill="1" applyBorder="1" applyAlignment="1">
      <alignment horizontal="left" vertical="center"/>
    </xf>
    <xf numFmtId="0" fontId="16" fillId="10" borderId="1" xfId="0" applyFont="1" applyFill="1" applyBorder="1" applyAlignment="1">
      <alignment horizontal="justify" vertical="center"/>
    </xf>
    <xf numFmtId="0" fontId="16" fillId="10" borderId="1" xfId="0" applyFont="1" applyFill="1" applyBorder="1" applyAlignment="1">
      <alignment horizontal="justify"/>
    </xf>
    <xf numFmtId="44" fontId="16" fillId="10" borderId="1" xfId="0" applyNumberFormat="1" applyFont="1" applyFill="1" applyBorder="1" applyAlignment="1">
      <alignment horizontal="center"/>
    </xf>
    <xf numFmtId="4" fontId="3" fillId="10" borderId="1" xfId="0" applyNumberFormat="1" applyFont="1" applyFill="1" applyBorder="1"/>
    <xf numFmtId="4" fontId="2" fillId="0" borderId="5" xfId="0" applyNumberFormat="1" applyFont="1" applyBorder="1" applyAlignment="1">
      <alignment horizontal="center" vertical="center"/>
    </xf>
    <xf numFmtId="4" fontId="2" fillId="0" borderId="5" xfId="0" applyNumberFormat="1" applyFont="1" applyBorder="1"/>
    <xf numFmtId="0" fontId="15" fillId="0" borderId="5" xfId="0" applyFont="1" applyBorder="1" applyAlignment="1"/>
    <xf numFmtId="4" fontId="2" fillId="0" borderId="8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4" fontId="14" fillId="2" borderId="2" xfId="0" applyNumberFormat="1" applyFont="1" applyFill="1" applyBorder="1" applyAlignment="1">
      <alignment horizontal="justify" vertical="center" wrapText="1"/>
    </xf>
    <xf numFmtId="4" fontId="2" fillId="0" borderId="2" xfId="0" applyNumberFormat="1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 wrapText="1"/>
    </xf>
    <xf numFmtId="0" fontId="11" fillId="0" borderId="1" xfId="5" applyFont="1" applyBorder="1" applyAlignment="1" applyProtection="1">
      <alignment horizontal="left" vertical="top" wrapText="1"/>
      <protection locked="0"/>
    </xf>
    <xf numFmtId="4" fontId="13" fillId="2" borderId="2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12" fillId="2" borderId="2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justify" wrapText="1"/>
    </xf>
    <xf numFmtId="4" fontId="6" fillId="2" borderId="2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justify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4" fontId="13" fillId="2" borderId="2" xfId="0" applyNumberFormat="1" applyFont="1" applyFill="1" applyBorder="1" applyAlignment="1">
      <alignment horizontal="center" vertical="center" wrapText="1"/>
    </xf>
    <xf numFmtId="4" fontId="11" fillId="0" borderId="5" xfId="0" applyNumberFormat="1" applyFont="1" applyFill="1" applyBorder="1" applyAlignment="1">
      <alignment horizontal="justify" vertical="center"/>
    </xf>
    <xf numFmtId="4" fontId="1" fillId="2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/>
    <xf numFmtId="4" fontId="11" fillId="3" borderId="2" xfId="3" applyNumberFormat="1" applyFont="1" applyFill="1" applyBorder="1" applyAlignment="1">
      <alignment horizontal="center" vertical="center" wrapText="1"/>
    </xf>
    <xf numFmtId="0" fontId="12" fillId="13" borderId="2" xfId="0" applyFont="1" applyFill="1" applyBorder="1" applyAlignment="1">
      <alignment horizontal="center" vertical="center" wrapText="1"/>
    </xf>
    <xf numFmtId="49" fontId="12" fillId="12" borderId="2" xfId="3" applyNumberFormat="1" applyFont="1" applyFill="1" applyBorder="1" applyAlignment="1">
      <alignment horizontal="justify" wrapText="1"/>
    </xf>
    <xf numFmtId="165" fontId="12" fillId="13" borderId="2" xfId="1" applyNumberFormat="1" applyFont="1" applyFill="1" applyBorder="1" applyAlignment="1" applyProtection="1">
      <alignment horizontal="center" vertical="center"/>
    </xf>
    <xf numFmtId="0" fontId="12" fillId="12" borderId="2" xfId="3" applyFont="1" applyFill="1" applyBorder="1" applyAlignment="1">
      <alignment horizontal="center" vertical="center" wrapText="1"/>
    </xf>
    <xf numFmtId="4" fontId="12" fillId="13" borderId="2" xfId="3" applyNumberFormat="1" applyFont="1" applyFill="1" applyBorder="1" applyAlignment="1">
      <alignment horizontal="center" vertical="center" wrapText="1"/>
    </xf>
    <xf numFmtId="4" fontId="12" fillId="13" borderId="2" xfId="4" applyNumberFormat="1" applyFont="1" applyFill="1" applyBorder="1" applyAlignment="1" applyProtection="1">
      <alignment horizontal="center" vertical="center" wrapText="1"/>
      <protection locked="0"/>
    </xf>
    <xf numFmtId="4" fontId="12" fillId="13" borderId="2" xfId="4" applyNumberFormat="1" applyFont="1" applyFill="1" applyBorder="1" applyAlignment="1" applyProtection="1">
      <alignment horizontal="center" vertical="center"/>
      <protection locked="0"/>
    </xf>
    <xf numFmtId="4" fontId="12" fillId="13" borderId="2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Border="1"/>
    <xf numFmtId="4" fontId="3" fillId="0" borderId="5" xfId="0" applyNumberFormat="1" applyFont="1" applyBorder="1" applyAlignment="1">
      <alignment horizontal="justify" vertical="center"/>
    </xf>
    <xf numFmtId="4" fontId="3" fillId="0" borderId="5" xfId="0" applyNumberFormat="1" applyFont="1" applyBorder="1" applyAlignment="1">
      <alignment horizontal="justify"/>
    </xf>
    <xf numFmtId="4" fontId="3" fillId="0" borderId="5" xfId="0" applyNumberFormat="1" applyFont="1" applyBorder="1" applyAlignment="1">
      <alignment horizontal="center" vertical="center"/>
    </xf>
    <xf numFmtId="0" fontId="16" fillId="0" borderId="5" xfId="0" applyFont="1" applyBorder="1" applyAlignment="1"/>
    <xf numFmtId="0" fontId="16" fillId="0" borderId="4" xfId="0" applyFont="1" applyBorder="1"/>
    <xf numFmtId="4" fontId="11" fillId="13" borderId="2" xfId="3" applyNumberFormat="1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left" vertical="center"/>
    </xf>
    <xf numFmtId="0" fontId="16" fillId="14" borderId="1" xfId="0" applyFont="1" applyFill="1" applyBorder="1" applyAlignment="1">
      <alignment horizontal="justify" vertical="center"/>
    </xf>
    <xf numFmtId="0" fontId="16" fillId="14" borderId="1" xfId="0" applyFont="1" applyFill="1" applyBorder="1" applyAlignment="1">
      <alignment horizontal="justify"/>
    </xf>
    <xf numFmtId="0" fontId="16" fillId="14" borderId="1" xfId="0" applyFont="1" applyFill="1" applyBorder="1"/>
    <xf numFmtId="44" fontId="16" fillId="14" borderId="1" xfId="0" applyNumberFormat="1" applyFont="1" applyFill="1" applyBorder="1" applyAlignment="1">
      <alignment horizontal="center"/>
    </xf>
    <xf numFmtId="4" fontId="3" fillId="14" borderId="1" xfId="0" applyNumberFormat="1" applyFont="1" applyFill="1" applyBorder="1"/>
    <xf numFmtId="4" fontId="12" fillId="14" borderId="1" xfId="0" applyNumberFormat="1" applyFont="1" applyFill="1" applyBorder="1" applyAlignment="1">
      <alignment horizontal="center" vertical="center"/>
    </xf>
    <xf numFmtId="4" fontId="11" fillId="14" borderId="1" xfId="0" applyNumberFormat="1" applyFont="1" applyFill="1" applyBorder="1"/>
    <xf numFmtId="4" fontId="11" fillId="14" borderId="1" xfId="0" applyNumberFormat="1" applyFont="1" applyFill="1" applyBorder="1" applyAlignment="1">
      <alignment horizontal="justify" vertical="center"/>
    </xf>
    <xf numFmtId="4" fontId="11" fillId="14" borderId="1" xfId="0" applyNumberFormat="1" applyFont="1" applyFill="1" applyBorder="1" applyAlignment="1">
      <alignment horizontal="justify"/>
    </xf>
    <xf numFmtId="0" fontId="11" fillId="14" borderId="1" xfId="0" applyFont="1" applyFill="1" applyBorder="1" applyAlignment="1"/>
    <xf numFmtId="0" fontId="11" fillId="14" borderId="1" xfId="0" applyFont="1" applyFill="1" applyBorder="1"/>
    <xf numFmtId="0" fontId="11" fillId="14" borderId="1" xfId="0" applyFont="1" applyFill="1" applyBorder="1" applyAlignment="1">
      <alignment vertical="top" wrapText="1"/>
    </xf>
    <xf numFmtId="4" fontId="12" fillId="14" borderId="1" xfId="0" applyNumberFormat="1" applyFont="1" applyFill="1" applyBorder="1"/>
    <xf numFmtId="0" fontId="16" fillId="0" borderId="2" xfId="0" applyFont="1" applyFill="1" applyBorder="1" applyAlignment="1">
      <alignment wrapText="1"/>
    </xf>
    <xf numFmtId="4" fontId="12" fillId="2" borderId="2" xfId="0" applyNumberFormat="1" applyFont="1" applyFill="1" applyBorder="1" applyAlignment="1">
      <alignment vertical="center" wrapText="1"/>
    </xf>
    <xf numFmtId="0" fontId="11" fillId="13" borderId="2" xfId="0" applyFont="1" applyFill="1" applyBorder="1" applyAlignment="1">
      <alignment horizontal="center" vertical="center" wrapText="1"/>
    </xf>
    <xf numFmtId="0" fontId="12" fillId="14" borderId="2" xfId="0" applyFont="1" applyFill="1" applyBorder="1" applyAlignment="1">
      <alignment horizontal="center" vertical="center" wrapText="1"/>
    </xf>
    <xf numFmtId="49" fontId="12" fillId="15" borderId="2" xfId="0" applyNumberFormat="1" applyFont="1" applyFill="1" applyBorder="1" applyAlignment="1">
      <alignment horizontal="justify" vertical="center" wrapText="1"/>
    </xf>
    <xf numFmtId="49" fontId="12" fillId="15" borderId="2" xfId="0" applyNumberFormat="1" applyFont="1" applyFill="1" applyBorder="1" applyAlignment="1">
      <alignment horizontal="justify" wrapText="1"/>
    </xf>
    <xf numFmtId="0" fontId="18" fillId="12" borderId="2" xfId="3" applyFont="1" applyFill="1" applyBorder="1" applyAlignment="1">
      <alignment horizontal="center" vertical="center" wrapText="1"/>
    </xf>
    <xf numFmtId="49" fontId="11" fillId="14" borderId="2" xfId="0" applyNumberFormat="1" applyFont="1" applyFill="1" applyBorder="1" applyAlignment="1">
      <alignment horizontal="justify" wrapText="1"/>
    </xf>
    <xf numFmtId="0" fontId="11" fillId="14" borderId="2" xfId="2" applyFont="1" applyFill="1" applyBorder="1" applyAlignment="1">
      <alignment horizontal="center" vertical="center" wrapText="1"/>
    </xf>
    <xf numFmtId="3" fontId="11" fillId="14" borderId="2" xfId="2" applyNumberFormat="1" applyFont="1" applyFill="1" applyBorder="1" applyAlignment="1">
      <alignment horizontal="center" vertical="center"/>
    </xf>
    <xf numFmtId="4" fontId="11" fillId="14" borderId="2" xfId="4" applyNumberFormat="1" applyFont="1" applyFill="1" applyBorder="1" applyAlignment="1" applyProtection="1">
      <alignment horizontal="center" vertical="center" wrapText="1"/>
      <protection locked="0"/>
    </xf>
    <xf numFmtId="4" fontId="11" fillId="14" borderId="2" xfId="4" applyNumberFormat="1" applyFont="1" applyFill="1" applyBorder="1" applyAlignment="1" applyProtection="1">
      <alignment horizontal="center" vertical="center"/>
      <protection locked="0"/>
    </xf>
    <xf numFmtId="4" fontId="6" fillId="14" borderId="2" xfId="0" applyNumberFormat="1" applyFont="1" applyFill="1" applyBorder="1" applyAlignment="1">
      <alignment horizontal="center" vertical="center" wrapText="1"/>
    </xf>
    <xf numFmtId="166" fontId="11" fillId="3" borderId="2" xfId="3" applyNumberFormat="1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left" vertical="top"/>
    </xf>
    <xf numFmtId="0" fontId="11" fillId="14" borderId="2" xfId="0" applyFont="1" applyFill="1" applyBorder="1"/>
    <xf numFmtId="166" fontId="12" fillId="14" borderId="2" xfId="3" applyNumberFormat="1" applyFont="1" applyFill="1" applyBorder="1" applyAlignment="1">
      <alignment horizontal="center" vertical="center" wrapText="1"/>
    </xf>
    <xf numFmtId="3" fontId="12" fillId="14" borderId="2" xfId="3" applyNumberFormat="1" applyFont="1" applyFill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/>
    </xf>
    <xf numFmtId="0" fontId="5" fillId="14" borderId="2" xfId="0" applyFont="1" applyFill="1" applyBorder="1" applyAlignment="1">
      <alignment horizontal="left" vertical="center"/>
    </xf>
    <xf numFmtId="166" fontId="11" fillId="14" borderId="2" xfId="3" applyNumberFormat="1" applyFont="1" applyFill="1" applyBorder="1" applyAlignment="1">
      <alignment horizontal="center" vertical="center" wrapText="1"/>
    </xf>
    <xf numFmtId="4" fontId="13" fillId="2" borderId="2" xfId="0" applyNumberFormat="1" applyFont="1" applyFill="1" applyBorder="1" applyAlignment="1">
      <alignment vertical="center" wrapText="1"/>
    </xf>
    <xf numFmtId="4" fontId="14" fillId="2" borderId="2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vertical="center" wrapText="1"/>
    </xf>
    <xf numFmtId="4" fontId="6" fillId="2" borderId="2" xfId="0" applyNumberFormat="1" applyFont="1" applyFill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0" fontId="0" fillId="0" borderId="0" xfId="0" pivotButton="1" applyFont="1" applyAlignment="1"/>
    <xf numFmtId="0" fontId="0" fillId="0" borderId="0" xfId="0" applyNumberFormat="1" applyFont="1" applyAlignment="1"/>
    <xf numFmtId="0" fontId="15" fillId="0" borderId="0" xfId="0" pivotButton="1" applyFont="1" applyAlignment="1">
      <alignment horizontal="justify"/>
    </xf>
    <xf numFmtId="0" fontId="15" fillId="0" borderId="0" xfId="0" applyFont="1" applyAlignment="1"/>
    <xf numFmtId="0" fontId="15" fillId="0" borderId="0" xfId="0" applyFont="1" applyAlignment="1">
      <alignment horizontal="justify"/>
    </xf>
    <xf numFmtId="0" fontId="15" fillId="0" borderId="0" xfId="0" pivotButton="1" applyFont="1" applyAlignment="1"/>
    <xf numFmtId="0" fontId="15" fillId="0" borderId="0" xfId="0" applyNumberFormat="1" applyFont="1" applyAlignment="1"/>
    <xf numFmtId="0" fontId="11" fillId="0" borderId="1" xfId="5" applyFont="1" applyBorder="1" applyAlignment="1" applyProtection="1">
      <alignment horizontal="left" vertical="top" wrapText="1"/>
      <protection locked="0"/>
    </xf>
    <xf numFmtId="0" fontId="12" fillId="0" borderId="1" xfId="5" applyFont="1" applyBorder="1" applyAlignment="1" applyProtection="1">
      <alignment horizontal="left" vertical="top" wrapText="1"/>
      <protection locked="0"/>
    </xf>
    <xf numFmtId="4" fontId="11" fillId="10" borderId="1" xfId="0" applyNumberFormat="1" applyFont="1" applyFill="1" applyBorder="1" applyAlignment="1">
      <alignment horizontal="justify"/>
    </xf>
    <xf numFmtId="4" fontId="11" fillId="0" borderId="6" xfId="0" applyNumberFormat="1" applyFont="1" applyFill="1" applyBorder="1" applyAlignment="1">
      <alignment horizontal="justify" vertical="center"/>
    </xf>
    <xf numFmtId="4" fontId="11" fillId="0" borderId="7" xfId="0" applyNumberFormat="1" applyFont="1" applyFill="1" applyBorder="1" applyAlignment="1">
      <alignment horizontal="justify" vertical="center"/>
    </xf>
    <xf numFmtId="4" fontId="11" fillId="0" borderId="5" xfId="0" applyNumberFormat="1" applyFont="1" applyFill="1" applyBorder="1" applyAlignment="1">
      <alignment horizontal="justify" vertical="center"/>
    </xf>
    <xf numFmtId="4" fontId="11" fillId="0" borderId="6" xfId="0" applyNumberFormat="1" applyFont="1" applyFill="1" applyBorder="1" applyAlignment="1">
      <alignment horizontal="justify" vertical="center" wrapText="1"/>
    </xf>
    <xf numFmtId="0" fontId="11" fillId="10" borderId="1" xfId="0" applyFont="1" applyFill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center" vertical="center" wrapText="1"/>
    </xf>
    <xf numFmtId="4" fontId="14" fillId="2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/>
    <xf numFmtId="4" fontId="6" fillId="0" borderId="1" xfId="0" applyNumberFormat="1" applyFont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/>
    <xf numFmtId="0" fontId="11" fillId="14" borderId="1" xfId="0" applyFont="1" applyFill="1" applyBorder="1" applyAlignment="1">
      <alignment horizontal="left" vertical="top" wrapText="1"/>
    </xf>
    <xf numFmtId="4" fontId="11" fillId="14" borderId="1" xfId="0" applyNumberFormat="1" applyFont="1" applyFill="1" applyBorder="1" applyAlignment="1">
      <alignment horizontal="justify"/>
    </xf>
    <xf numFmtId="4" fontId="11" fillId="0" borderId="2" xfId="0" applyNumberFormat="1" applyFont="1" applyFill="1" applyBorder="1" applyAlignment="1">
      <alignment horizontal="justify" vertical="center" wrapText="1"/>
    </xf>
    <xf numFmtId="4" fontId="11" fillId="0" borderId="2" xfId="0" applyNumberFormat="1" applyFont="1" applyFill="1" applyBorder="1" applyAlignment="1">
      <alignment horizontal="justify" vertical="center"/>
    </xf>
    <xf numFmtId="0" fontId="0" fillId="13" borderId="0" xfId="0" applyNumberFormat="1" applyFont="1" applyFill="1" applyAlignment="1"/>
    <xf numFmtId="0" fontId="11" fillId="17" borderId="2" xfId="3" applyFont="1" applyFill="1" applyBorder="1" applyAlignment="1">
      <alignment horizontal="center" vertical="center"/>
    </xf>
    <xf numFmtId="0" fontId="16" fillId="17" borderId="2" xfId="0" applyFont="1" applyFill="1" applyBorder="1" applyAlignment="1">
      <alignment horizontal="justify" vertical="center"/>
    </xf>
    <xf numFmtId="4" fontId="12" fillId="17" borderId="2" xfId="1" applyNumberFormat="1" applyFont="1" applyFill="1" applyBorder="1" applyAlignment="1" applyProtection="1">
      <alignment horizontal="center" vertical="center"/>
    </xf>
  </cellXfs>
  <cellStyles count="6">
    <cellStyle name="Обычный" xfId="0" builtinId="0"/>
    <cellStyle name="Обычный 2" xfId="3" xr:uid="{042CA623-8800-4778-B742-2176DD4DD301}"/>
    <cellStyle name="Обычный 2 2" xfId="5" xr:uid="{BEA28256-3771-415D-8050-1F1096D8FC46}"/>
    <cellStyle name="Обычный 3 2" xfId="2" xr:uid="{C18097D7-CC27-4AAB-A2A1-057C1E0EAE60}"/>
    <cellStyle name="Финансовый" xfId="1" builtinId="3"/>
    <cellStyle name="Финансовый 2" xfId="4" xr:uid="{DC43BDEE-206D-42D9-99E2-7FDB9ECD0146}"/>
  </cellStyles>
  <dxfs count="6674"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alignment horizontal="justify"/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</dxfs>
  <tableStyles count="0" defaultTableStyle="TableStyleMedium2" defaultPivotStyle="PivotStyleLight16"/>
  <colors>
    <mruColors>
      <color rgb="FF95B3D7"/>
      <color rgb="FFD7E2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212</xdr:row>
      <xdr:rowOff>0</xdr:rowOff>
    </xdr:from>
    <xdr:ext cx="38100" cy="1714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345968" y="3693887"/>
          <a:ext cx="65" cy="172227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212</xdr:row>
      <xdr:rowOff>0</xdr:rowOff>
    </xdr:from>
    <xdr:ext cx="38100" cy="17145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345968" y="3693887"/>
          <a:ext cx="65" cy="172227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212</xdr:row>
      <xdr:rowOff>0</xdr:rowOff>
    </xdr:from>
    <xdr:ext cx="38100" cy="17145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345968" y="3693887"/>
          <a:ext cx="65" cy="172227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212</xdr:row>
      <xdr:rowOff>0</xdr:rowOff>
    </xdr:from>
    <xdr:ext cx="38100" cy="171450"/>
    <xdr:sp macro="" textlink="">
      <xdr:nvSpPr>
        <xdr:cNvPr id="5" name="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345968" y="3693887"/>
          <a:ext cx="65" cy="172227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12</xdr:col>
      <xdr:colOff>400050</xdr:colOff>
      <xdr:row>212</xdr:row>
      <xdr:rowOff>0</xdr:rowOff>
    </xdr:from>
    <xdr:ext cx="38100" cy="171450"/>
    <xdr:sp macro="" textlink="">
      <xdr:nvSpPr>
        <xdr:cNvPr id="6" name="Shap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345968" y="3693887"/>
          <a:ext cx="65" cy="172227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276</xdr:row>
      <xdr:rowOff>0</xdr:rowOff>
    </xdr:from>
    <xdr:ext cx="38100" cy="17145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EBD340FA-0CA8-4311-ACC6-4925B9E2C348}"/>
            </a:ext>
          </a:extLst>
        </xdr:cNvPr>
        <xdr:cNvSpPr txBox="1"/>
      </xdr:nvSpPr>
      <xdr:spPr>
        <a:xfrm>
          <a:off x="13925550" y="49415700"/>
          <a:ext cx="381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276</xdr:row>
      <xdr:rowOff>0</xdr:rowOff>
    </xdr:from>
    <xdr:ext cx="38100" cy="171450"/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6058C784-D028-4702-9BD2-D13A29C42F4C}"/>
            </a:ext>
          </a:extLst>
        </xdr:cNvPr>
        <xdr:cNvSpPr txBox="1"/>
      </xdr:nvSpPr>
      <xdr:spPr>
        <a:xfrm>
          <a:off x="13925550" y="49415700"/>
          <a:ext cx="381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276</xdr:row>
      <xdr:rowOff>0</xdr:rowOff>
    </xdr:from>
    <xdr:ext cx="38100" cy="17145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FB387C8-30EF-44EA-8F67-DDBE2249B03A}"/>
            </a:ext>
          </a:extLst>
        </xdr:cNvPr>
        <xdr:cNvSpPr txBox="1"/>
      </xdr:nvSpPr>
      <xdr:spPr>
        <a:xfrm>
          <a:off x="13925550" y="49415700"/>
          <a:ext cx="381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276</xdr:row>
      <xdr:rowOff>0</xdr:rowOff>
    </xdr:from>
    <xdr:ext cx="38100" cy="171450"/>
    <xdr:sp macro="" textlink="">
      <xdr:nvSpPr>
        <xdr:cNvPr id="5" name="Shape 4">
          <a:extLst>
            <a:ext uri="{FF2B5EF4-FFF2-40B4-BE49-F238E27FC236}">
              <a16:creationId xmlns:a16="http://schemas.microsoft.com/office/drawing/2014/main" id="{4E569DAA-A789-47E5-B807-5B99F550593A}"/>
            </a:ext>
          </a:extLst>
        </xdr:cNvPr>
        <xdr:cNvSpPr txBox="1"/>
      </xdr:nvSpPr>
      <xdr:spPr>
        <a:xfrm>
          <a:off x="13925550" y="49415700"/>
          <a:ext cx="381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12</xdr:col>
      <xdr:colOff>400050</xdr:colOff>
      <xdr:row>276</xdr:row>
      <xdr:rowOff>0</xdr:rowOff>
    </xdr:from>
    <xdr:ext cx="38100" cy="171450"/>
    <xdr:sp macro="" textlink="">
      <xdr:nvSpPr>
        <xdr:cNvPr id="6" name="Shape 5">
          <a:extLst>
            <a:ext uri="{FF2B5EF4-FFF2-40B4-BE49-F238E27FC236}">
              <a16:creationId xmlns:a16="http://schemas.microsoft.com/office/drawing/2014/main" id="{8C27808A-EB33-4010-A568-A011D3D42136}"/>
            </a:ext>
          </a:extLst>
        </xdr:cNvPr>
        <xdr:cNvSpPr txBox="1"/>
      </xdr:nvSpPr>
      <xdr:spPr>
        <a:xfrm>
          <a:off x="16116300" y="49415700"/>
          <a:ext cx="381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Шилкова Евгения" refreshedDate="46311.667529050923" createdVersion="7" refreshedVersion="7" minRefreshableVersion="3" recordCount="267" xr:uid="{DAB278F9-17DA-42C8-BCAA-B5FE7FE47E33}">
  <cacheSource type="worksheet">
    <worksheetSource ref="A9:J276" sheet="ВДЦ отопление корпус 1"/>
  </cacheSource>
  <cacheFields count="10">
    <cacheField name="Номер п/п" numFmtId="0">
      <sharedItems containsSemiMixedTypes="0" containsString="0" containsNumber="1" containsInteger="1" minValue="1" maxValue="267"/>
    </cacheField>
    <cacheField name="р/м" numFmtId="0">
      <sharedItems containsBlank="1" count="4">
        <m/>
        <s v="р"/>
        <s v="м"/>
        <s v="р/м" u="1"/>
      </sharedItems>
    </cacheField>
    <cacheField name="Код" numFmtId="0">
      <sharedItems containsBlank="1" count="21">
        <s v="0.1.4.4.2.1"/>
        <s v="0.1.4.4.2.1.2.1.4.1"/>
        <m/>
        <s v="0.1.4.4.2.1.2.1.4.2"/>
        <s v="0.1.4.4.2.1.2.1.4.3"/>
        <s v="0.1.4.4.2.1.2.1.4.4"/>
        <s v="0.1.4.4.2.1.2.14"/>
        <s v="0.1.4.4.2.1.2.2.1"/>
        <s v="0.1.4.4.2.1.2.2.2"/>
        <s v="0.1.4.4.2.1.2.2"/>
        <s v="0.1.4.4.2.1.2.4.7"/>
        <s v="0.1.4.4.2.1.2.6.1"/>
        <s v="0.1.4.4.2.1.2.6.2"/>
        <s v="0.1.4.4.2.1.2.7"/>
        <s v="0.1.4.4.2.1.2.1.3.1"/>
        <s v="0.1.4.4.2.1.2.10.2"/>
        <s v="0.1.4.4.2.1.2.10.7.1"/>
        <s v="0.1.4.4.2.1.2.10.6"/>
        <s v="0.1.4.4.2.1.2.4"/>
        <s v="0.1.4.4.2.1.2.9"/>
        <s v="0.1.4.4.2.1.2.5.3"/>
      </sharedItems>
    </cacheField>
    <cacheField name="Наименование  затрат" numFmtId="0">
      <sharedItems count="213" longText="1">
        <s v="Отопление"/>
        <s v="Жилая часть"/>
        <s v="Монтаж стальных трубопроводов  Д до 50 мм"/>
        <s v="Труба стальная водогазопроводная ø20"/>
        <s v="Труба стальная водогазопроводная ø25"/>
        <s v="Труба стальная водогазопроводная ø32"/>
        <s v="Труба стальная водогазопроводная ø40"/>
        <s v="Труба стальная водогазопроводная ø42.3x3,2"/>
        <s v="Труба стальная водогазопроводная ø48x3,5"/>
        <s v="Труба стальная водогазопроводная для гильз ø50х3,5"/>
        <s v="Монтаж стальных трубопроводов  Д до 100 мм"/>
        <s v="Труба стальная электросварная прямошовная ø57x3,5"/>
        <s v="Труба стальная электросварная прямошовная ø76x3,5"/>
        <s v="Труба стальная электросварная прямошовная ø89x3,5"/>
        <s v="Труба стальная электросварная для гильз ø76х4,0"/>
        <s v="Труба стальная электросварная прямошовная ø88.5x4"/>
        <s v="Монтаж стальных трубопроводов Д от 101 до 150 мм"/>
        <s v="Труба стальная электросварная прямошовная ø108x4"/>
        <s v="Труба стальная электросварная прямошовная ø114x4,5"/>
        <s v="Труба стальная электросварная прямошовная ø133x4"/>
        <s v="Труба стальная электросварная для гильз ø133х4,0"/>
        <s v="Монтаж стальных трубопроводов  Д от 151 мм"/>
        <s v="Труба стальная электросварная для гильз ø159х4,5"/>
        <s v="Антикоррозионная обработка трубопроводов "/>
        <s v="Грунтовка ВЛ-23 (1 слой)"/>
        <s v="Эмаль ПФ-115 (2 слоя)"/>
        <s v="Теплоизоляция  трубопроводов из вспененного полиэтилена "/>
        <s v="Трубки теплоизоляционные из вспененного полиэтилена Energoflex Super Protect, b=6 мм для ⌀25"/>
        <s v="Трубки теплоизоляционные из вспененного полиэтилена Energoflex Super Protect, b=6 мм для ⌀32"/>
        <s v="Трубки теплоизоляционные из вспененного полиэтилена Energoflex Super Protect﻿﻿, b=6 мм для ⌀16"/>
        <s v="Трубки теплоизоляционные из вспененного полиэтилена Energoflex Super Protect﻿﻿, b=6 мм для ⌀16-⌀16"/>
        <s v="Трубки теплоизоляционные из вспененного полиэтилена Energoflex Super Protect, b=6 мм для ⌀20"/>
        <s v="Трубки теплоизоляционные из вспененного полиэтилена Energoflex Super Protect﻿﻿, b=6 мм для ⌀20-⌀16"/>
        <s v="Трубки теплоизоляционные из вспененного полиэтилена Energoflex Super Protect﻿﻿, b=6 мм для ⌀25"/>
        <s v="Трубки теплоизоляционные из вспененного полиэтилена Energoflex Super Protect﻿﻿, b=6 мм для ⌀25-⌀15"/>
        <s v="Теплоизоляция  трубопроводов из вспененного каучука"/>
        <s v="Трубки теплоизоляционные из вспененного синтетического каучука, b=13 мм для ⌀15"/>
        <s v="Трубки теплоизоляционные из вспененного синтетического каучука, b=13 мм для ⌀20"/>
        <s v="Трубки теплоизоляционные из вспененного синтетического каучука, b=13 мм для ⌀25"/>
        <s v="Трубки теплоизоляционные из вспененного синтетического каучука, b=13 мм для ⌀32"/>
        <s v="Трубки теплоизоляционные из вспененного синтетического каучука, b=13 мм для ⌀40"/>
        <s v="Трубки теплоизоляционные из вспененного синтетического каучука, b=13 мм для ⌀50"/>
        <s v="Трубки теплоизоляционные из вспененного синтетического каучука, b=13 мм для ⌀65"/>
        <s v="Трубки теплоизоляционные из вспененного синтетического каучука, b=13 мм для ⌀80"/>
        <s v="Трубки теплоизоляционные из вспененного синтетического каучука, b=13 мм для ⌀100"/>
        <s v="Трубки теплоизоляционные из вспененного синтетического каучука, b=13 мм для ⌀125"/>
        <s v="Теплоизоляция  трубопроводов Цилиндрами минераловатными"/>
        <s v="Цилиндры минераловатные некашированные, b=50 мм для ⌀25"/>
        <s v="Цилиндры минераловатные некашированные, b=50 мм для ⌀100"/>
        <s v="Цилиндры минераловатные некашированные, b=50 мм для ⌀100-⌀100"/>
        <s v="Монтаж компенсаторов"/>
        <s v="Компенсатор с многослойным сильфоном и декоративно-защитным кожухом Ду15"/>
        <s v="Компенсатор с многослойным сильфоном и декоративно-защитным кожухом Ду40"/>
        <s v="Компенсатор с многослойным сильфоном и декоративно-защитным кожухом Ду50"/>
        <s v="Компенсатор с многослойным сильфоном и декоративно-защитным кожухом Ду65"/>
        <s v="Компенсатор с многослойным сильфоном и декоративно-защитным кожухом Ду80"/>
        <s v="Компенсатор с многослойным сильфоном и декоративно-защитным кожухом Ду100"/>
        <s v="Монтаж неподвижных опор"/>
        <s v="Опора неподвижная для Ду15"/>
        <s v="Опора неподвижная для Ду40"/>
        <s v="Опора неподвижная для Ду50"/>
        <s v="Опора неподвижная для Ду65"/>
        <s v="Опора неподвижная для Ду80"/>
        <s v="Опора неподвижная для Ду100"/>
        <s v="Монтаж скользящих опор"/>
        <s v="Скользящая опора DN15"/>
        <s v="Скользящая опора DN40"/>
        <s v="Скользящая опора DN50"/>
        <s v="Скользящая опора DN65"/>
        <s v="Скользящая опора DN80"/>
        <s v="Скользящая опора DN100"/>
        <s v="Установка распределительного этажного коллектора"/>
        <s v="Этажный распред. коллекторный узел подсоединение DN25, коллектор DN40 на 5отв., лев.исполн., авт.клапан перепада давления DN20 5-25, клапан партнер DN20, на отв. руч.баланс.клапан DN15, воздухоотводчик авт., с дренаж., с т/с ERKU40.5L.25.APT20/PKPV20.RKRMNT15 D1AirTK"/>
        <s v="Этажный распред. коллекторный узел подсоединение DN32, коллектор DN50 на 5отв., лев.исполн., авт.клапан перепада давления DN20 5-25, клапан партнер DN25, на отв. руч.баланс.клапан DN15, воздухоотводчик авт., с дренаж., с т/с ERKU50.5L.32.APT20/PKPV25.RKRMNT15 D1AirTK"/>
        <s v="Этажный распред. коллекторный узел подсоединение DN32, коллектор DN50 на 5отв., лев.исполн., авт.клапан перепада давления DN25 5-25, на отв. руч.баланс.клапан DN20, воздухоотводчик авт., с дренаж., с т/с ERKU50.5L/2.32.APT25.RKRMNT20 D1AirTK"/>
        <s v="Этажный распред. коллекторный узел подсоединение DN32, коллектор DN50 на 7отв., лев.исполн., авт.клапан перепада давления DN25 5-25, на отв. руч.баланс.клапан DN15, воздухоотводчик авт., с дренаж., с т/с ERKU50.7L.32.APT25.RKRMNT15 D1AirTK"/>
        <s v="Этажный распред. коллекторный узел подсоединение DN32, коллектор DN50 на 7отв., лев.исполн., авт.клапан перепада давления DN25 5-25, на отв. руч.баланс.клапан DN15, воздухоотводчик ручной, с дренаж., с т/с ERKU50.7L.32.APT25.RKRMNT15 D1TK"/>
        <s v="Этажный распред. коллекторный узел подсоединение DN32, коллектор DN50 на 8отв., лев.исполн., авт.клапан перепада давления DN25 5-25, на отв. руч.баланс.клапан DN15, воздухоотводчик авт., с дренаж., с т/с ERKU50.8L.32.APT25.RKRMNT15 D1AirTK"/>
        <s v="Монтаж трубопроводов из сшитого полиэтилена в теплоизоляции"/>
        <s v="Труба из сшитого полиэтилена ø16x2,2"/>
        <s v="Труба из сшитого полиэтилена ø20x2,8"/>
        <s v="Труба из сшитого полиэтилена ø25x3,5"/>
        <s v="Труба из сшитого полиэтилена ø32x4,4"/>
        <s v="Установка радиаторов с креплением и присоединением к трубопроводам"/>
        <s v="Радиатор стальной панельный Prado Universal, тип 11, высота 300 мм, длина 500 мм"/>
        <s v="Радиатор стальной панельный Prado Universal, тип 11, высота 300 мм, длина 600 мм"/>
        <s v="Радиатор стальной панельный Prado Universal, тип 11, высота 300 мм, длина 700 мм"/>
        <s v="Радиатор стальной панельный Prado Universal, тип 11, высота 300 мм, длина 800 мм"/>
        <s v="Радиатор стальной панельный Prado Universal, тип 11, высота 300 мм, длина 900 мм"/>
        <s v="Радиатор стальной панельный Prado Universal, тип 11, высота 300 мм, длина 1000 мм"/>
        <s v="Радиатор стальной панельный Prado Universal, тип 11, высота 300 мм, длина 1100 мм"/>
        <s v="Радиатор стальной панельный Prado Universal, тип 11, высота 300 мм, длина 1300 мм"/>
        <s v="Радиатор стальной панельный Prado Universal, тип 11, высота 300 мм, длина 1400 мм"/>
        <s v="Радиатор стальной панельный Prado Universal, тип 11, высота 300 мм, длина 1500 мм"/>
        <s v="Радиатор стальной панельный Prado Universal, тип 11, высота 300 мм, длина 1600 мм"/>
        <s v="Радиатор стальной панельный Prado Universal, тип 11, высота 300 мм, длина 1800 мм"/>
        <s v="Радиатор стальной панельный Prado Universal, тип 21, высота 300 мм, длина 400 мм"/>
        <s v="Радиатор стальной панельный Prado Universal, тип 21, высота 300 мм, длина 500 мм"/>
        <s v="Радиатор стальной панельный Prado Universal, тип 21, высота 300 мм, длина 600 мм"/>
        <s v="Радиатор стальной панельный Prado Universal, тип 21, высота 300 мм, длина 700 мм"/>
        <s v="Радиатор стальной панельный Prado Universal, тип 21, высота 300 мм, длина 800 мм"/>
        <s v="Радиатор стальной панельный Prado Universal, тип 21, высота 300 мм, длина 900 мм"/>
        <s v="Радиатор стальной панельный Prado Universal, тип 21, высота 300 мм, длина 1000 мм"/>
        <s v="Радиатор стальной панельный Prado Universal, тип 21, высота 300 мм, длина 1100 мм"/>
        <s v="Радиатор стальной панельный Prado Universal, тип 21, высота 300 мм, длина 1200 мм"/>
        <s v="Радиатор стальной панельный Prado Universal, тип 21, высота 300 мм, длина 1300 мм"/>
        <s v="Радиатор стальной панельный Prado Universal, тип 21, высота 300 мм, длина 1400 мм"/>
        <s v="Радиатор стальной панельный Prado Universal, тип 21, высота 300 мм, длина 1500 мм"/>
        <s v="Радиатор стальной панельный Prado Universal, тип 21, высота 300 мм, длина 1600 мм"/>
        <s v="Радиатор стальной панельный Prado Universal, тип 21, высота 300 мм, длина 1700 мм"/>
        <s v="Радиатор стальной панельный Prado Universal, тип 21, высота 300 мм, длина 1800 мм"/>
        <s v="Радиатор стальной панельный Prado Universal, тип 22, высота 300 мм, длина 500 мм"/>
        <s v="Радиатор стальной панельный Prado Universal, тип 22, высота 300 мм, длина 600 мм"/>
        <s v="Радиатор стальной панельный Prado Universal, тип 22, высота 300 мм, длина 700 мм"/>
        <s v="Радиатор стальной панельный Prado Universal, тип 22, высота 300 мм, длина 800 мм"/>
        <s v="Радиатор стальной панельный Prado Universal, тип 22, высота 300 мм, длина 900 мм"/>
        <s v="Радиатор стальной панельный Prado Universal, тип 22, высота 300 мм, длина 1000 мм"/>
        <s v="Радиатор стальной панельный Prado Universal, тип 22, высота 300 мм, длина 1100 мм"/>
        <s v="Радиатор стальной панельный Prado Universal, тип 22, высота 300 мм, длина 1200 мм"/>
        <s v="Радиатор стальной панельный Prado Universal, тип 22, высота 300 мм, длина 1300 мм"/>
        <s v="Радиатор стальной панельный Prado Universal, тип 22, высота 300 мм, длина 1400 мм"/>
        <s v="Радиатор стальной панельный Prado Universal, тип 22, высота 300 мм, длина 1500 мм"/>
        <s v="Радиатор стальной панельный Prado Universal, тип 22, высота 300 мм, длина 1600 мм"/>
        <s v="Радиатор стальной панельный Prado Universal, тип 22, высота 300 мм, длина 1700 мм"/>
        <s v="Радиатор стальной панельный Prado Universal, тип 22, высота 300 мм, длина 1800 мм"/>
        <s v="Радиатор стальной панельный Prado Universal, тип 22, высота 300 мм, длина 1900 мм"/>
        <s v="Радиатор стальной панельный Prado Universal, тип 22, высота 300 мм, длина 2000 мм"/>
        <s v="Радиатор стальной панельный Prado Universal, тип 22, высота 300 мм, длина 2000 мм, лев."/>
        <s v="Радиатор стальной панельный Prado Universal, тип 33, высота 300 мм, длина 900 мм"/>
        <s v="Радиатор стальной панельный Prado Universal, тип 33, высота 300 мм, длина 1000 мм"/>
        <s v="Радиатор стальной панельный Prado Universal, тип 33, высота 300 мм, длина 1100 мм"/>
        <s v="Радиатор стальной панельный Prado Universal, тип 33, высота 300 мм, длина 1200 мм"/>
        <s v="Радиатор стальной панельный Prado Universal, тип 33, высота 300 мм, длина 1200 мм, лев."/>
        <s v="Радиатор стальной панельный Prado Universal, тип 33, высота 300 мм, длина 1300 мм"/>
        <s v="Радиатор стальной панельный Prado Universal, тип 33, высота 300 мм, длина 1400 мм"/>
        <s v="Радиатор стальной панельный Prado Universal, тип 33, высота 300 мм, длина 1500 мм"/>
        <s v="Радиатор стальной панельный Prado Universal, тип 33, высота 300 мм, длина 1600 мм"/>
        <s v="Радиатор стальной панельный Prado Universal, тип 33, высота 300 мм, длина 1700 мм"/>
        <s v="Радиатор стальной панельный Prado Universal, тип 33, высота 300 мм, длина 1800 мм"/>
        <s v="Радиатор стальной панельный Prado Universal, тип 33, высота 300 мм, длина 1800 мм, лев."/>
        <s v="Радиатор стальной панельный Prado Universal, тип 33, высота 300 мм, длина 1900 мм"/>
        <s v="Радиатор стальной панельный Prado Universal, тип 33, высота 300 мм, длина 2000 мм"/>
        <s v="Конвектор электрический, N=1.0кВт"/>
        <s v="Конвектор электрический, Qт=1500 Вт"/>
        <s v="Конвектор электрический, Qт=2500 Вт"/>
        <s v="Установка регистров из гладких труб с креплением и присоединением к трубопроводам"/>
        <s v="Регистр из 2-х труб Dn89х3,5 L=500"/>
        <s v="Регистр из 3-х труб Dn89х3,5 L=500"/>
        <s v="Регистр из 3-х труб Dn89х3,5 L=1000"/>
        <s v="Установка внутрипольного конвектора с креплением и присоединением к трубопроводам"/>
        <s v="Медно-алюминиевый внутрипольный конвектор Гольфстрим-В с решеткой из секционной стали. Высота = 80 мм, длина=2100 мм, глубина=242 мм."/>
        <s v="Медно-алюминиевый внутрипольный конвектор Гольфстрим-В с решеткой из секционной стали. Высота = 80 мм, длина=2400 мм, глубина=342 мм."/>
        <s v="Установка термостатических головок"/>
        <s v="Термостатическая головка SANEXT TH"/>
        <s v="Термостатический клапан, прямой Ду15"/>
        <s v="Термостатический элемент PR-PPL для клапана радиаторного PRKT"/>
        <s v="Термостатический элемент со встроен ным датчиком, присоединение М30х1,5"/>
        <s v="Монтаж запорно-регулирующей арматуры"/>
        <s v="Клапан балансировочный автоматический с наружной резьбой 3/4&quot;, диапазон настройки 5-35 кПа, PN16, Tmax=120C, DN15"/>
        <s v="Клапан отсекающий для автоматического воздухоотводчика, НР 1/2&quot;"/>
        <s v="Клапан ручной балансировочный MNF-R2 DN 65, фланцевый, PN 25, Tmax 150"/>
        <s v="Клапан ручной балансировочный MNF-R2 DN 80, фланцевый, PN 25, Tmax 150"/>
        <s v="Клапан ручной балансировочный MNF-R2 DN 100, фланцевый, PN 25, Tmax 150"/>
        <s v="Кран шаровой (бабочка) 1/2ВВ"/>
        <s v="Кран шаровой VALTEC BASE с флажковой рукояткой и внутренней резьбой"/>
        <s v="Кран шаровой латунный внутренняя резьба/внутренняя резьба 1/2''"/>
        <s v="Кран шаровой латунный внутренняя резьба/гайка штуцерная «АМЕРИКАНКА» 1/2''"/>
        <s v="Кран шаровой латунный неполнопроходной, резьба внутренняя—внутренняя, DN15, ручка-рычаг черная"/>
        <s v="Кран шаровой латунный неполнопроходной, резьба внутренняя—внутренняя, DN25, ручка-рычаг черная"/>
        <s v="Кран шаровой латунный полнопроходной «BASE», ручка «бабочка», ВР-ВР 1/2&quot;"/>
        <s v="Кран шаровой латунный полнопроходной «BASE», ручка «бабочка», ВР-ВР 3/4&quot;"/>
        <s v="Кран шаровой фланцевый DN65 PN25 Тmax=200°С"/>
        <s v="Кран шаровой фланцевый DN80 PN25 Тmax=200°С"/>
        <s v="Кран шаровой фланцевый DN100 PN25 Тmax=200°С"/>
        <s v="Кран шаровой фланцевый DN125 PN25 Тmax=200°С"/>
        <s v="Кран шаровый латунный внутренняя резьба/внутренняя резьба 1''"/>
        <s v="Кран шаровый латунный внутренняя резьба/внутренняя резьба 1/2''"/>
        <s v="Клапан (узел) нижнего подключения прямой PRKZ-HP, ВР-НР 3/4&quot;x3/4&quot;, PN16"/>
        <s v="Клапан (узел) нижнего подключения угловой PRKZ-HU, ВР-НР 3/4&quot;x3/4&quot;, PN16"/>
        <s v="Клапан балансировочный ручной резьбовой MVT-R PN16, Tmax=120C, DN 15"/>
        <s v="Клапан запорный радиаторный LV PN10, Tmax=120, DN15"/>
        <s v="Клапан запорный радиаторный LV PN10, Tmax=120, DN20"/>
        <s v="Клапан терморегулятора c предварительной настройкой TR-N  PN10, Tmax=120C, DN15"/>
        <s v="Воздухоотводчик автоматический пружинный, с нижним подключением и боковым выпуском, НР 1/2&quot;"/>
        <s v="Воздухоотводчик автоматический с горизонтальным расположением колпачка Dn15"/>
        <s v="Воздухоотводчик автоматический угловой"/>
        <s v="Кронштейн для напольного монтажа радиатора PRADEX H-300"/>
        <s v="Кронштейн для напольного монтажа радиатора КН5.50"/>
        <s v="Отопление помещений общего назначения  (ПОН)"/>
        <s v="Труба стальная водогазопроводная ø33.5x3,2"/>
        <s v="Труба стальная водогазопроводная ø50"/>
        <s v="Труба стальная водогазопроводная для гильз D50х3,5"/>
        <s v="Труба стальная электросварная для гильз D133х4,0"/>
        <s v="Труба стальная электросварная для гильз D159х4,5"/>
        <s v="Трубки теплоизоляционные из вспененного полиэтилена Energoflex Super Protect﻿﻿, b=6 мм для ⌀25-⌀25"/>
        <s v="Цилиндры минераловатные некашированные, b=13 мм для ⌀25-⌀25"/>
        <s v="Цилиндры минераловатные некашированные, b=50 мм для ⌀25-⌀25"/>
        <s v="Радиатор стальной панельный Prado Universal, тип 33, высота 500 мм, длина 1000 мм"/>
        <s v="Радиатор стальной панельный Prado Universal, тип 33, высота 500 мм, длина 1000 мм, лев."/>
        <s v="Радиатор стальной панельный Prado Universal, тип 33, высота 500 мм, длина 1400 мм"/>
        <s v="Радиатор стальной панельный Prado Universal, тип 33, высота 500 мм, длина 1600 мм"/>
        <s v="Радиатор стальной панельный Prado Universal, тип 33, высота 500 мм, длина 2000 мм"/>
        <s v="Клапан балансировочный ручной резьбовой MVT-R PN16, Tmax=120C, DN 25"/>
        <s v="Кран шаровой латунный неполнопроходной, резьба внутренняя—внутренняя, DN15, ручка-бабочка черная"/>
        <s v="Кран шаровой латунный полнопроходной «BASE», ручка «бабочка», ВР-НР 3/4&quot;"/>
        <s v="Кран шаровый латунный внутренняя резьба/внутренняя резьба 1 1/4''"/>
        <s v="Кронштейн для напольного монтажа радиатора КН5.70"/>
        <s v="Клапан балансировочный автоматический с наружной резьбой 1&quot;, диапазон настройки 5-35 кПа, PN20, Tmax=120C, DN20"/>
        <s v="Монтаж приборов индивидуального учета тепла"/>
        <s v="Теплосчётчик ультразвуковой &quot;Пульсар&quot; Ду20; qp=2,5м3/час; с интерфейсом RS485; прямой;_x000a_Тmax=105°С"/>
        <s v="Пусконаладочные работы системы отопления (в т.ч. балансировка системы, гидравлические испытания, пролив, пуск оборудования и комплексные испытания)"/>
        <s v="Трубки теплоизоляционные из вспененного полиэтилена Energoflex Super Protect﻿﻿, b=6 мм для ⌀20" u="1"/>
        <s v="Трубки теплоизоляционные из вспененного полиэтилена Energoflex Super Protect, b=6 мм для ⌀16-⌀16" u="1"/>
      </sharedItems>
    </cacheField>
    <cacheField name="Марка" numFmtId="0">
      <sharedItems containsBlank="1"/>
    </cacheField>
    <cacheField name="Примечание" numFmtId="0">
      <sharedItems containsBlank="1"/>
    </cacheField>
    <cacheField name="Ед. изм." numFmtId="0">
      <sharedItems containsBlank="1" count="6">
        <m/>
        <s v="м"/>
        <s v="м2"/>
        <s v="кг"/>
        <s v="шт"/>
        <s v="компл"/>
      </sharedItems>
    </cacheField>
    <cacheField name="всего кол-во" numFmtId="0">
      <sharedItems containsBlank="1" containsMixedTypes="1" containsNumber="1" minValue="0.1" maxValue="15785.64"/>
    </cacheField>
    <cacheField name="Коэф. Расхода" numFmtId="0">
      <sharedItems containsString="0" containsBlank="1" containsNumber="1" minValue="1" maxValue="1.2"/>
    </cacheField>
    <cacheField name="Кол-во с учетом коэф расхода" numFmtId="0">
      <sharedItems containsString="0" containsBlank="1" containsNumber="1" minValue="0" maxValue="15785.6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Шилкова Евгения" refreshedDate="46311.670556365738" createdVersion="7" refreshedVersion="7" minRefreshableVersion="3" recordCount="203" xr:uid="{14A519D0-2D08-402D-A145-714CBE5C83C1}">
  <cacheSource type="worksheet">
    <worksheetSource ref="A9:J212" sheet="ВДЦ отопление корпус 2"/>
  </cacheSource>
  <cacheFields count="10">
    <cacheField name="Номер п/п" numFmtId="0">
      <sharedItems containsSemiMixedTypes="0" containsString="0" containsNumber="1" containsInteger="1" minValue="1" maxValue="203"/>
    </cacheField>
    <cacheField name="р/м" numFmtId="0">
      <sharedItems containsBlank="1" count="3">
        <m/>
        <s v="р"/>
        <s v="м"/>
      </sharedItems>
    </cacheField>
    <cacheField name="Код" numFmtId="0">
      <sharedItems containsBlank="1" count="20">
        <s v="0.1.4.4.2.1"/>
        <s v="0.1.4.4.2.1.2.1.4.1"/>
        <m/>
        <s v="0.1.4.4.2.1.2.1.4.2"/>
        <s v="0.1.4.4.2.1.2.14"/>
        <s v="0.1.4.4.2.1.2.2.1"/>
        <s v="0.1.4.4.2.1.2.2.2"/>
        <s v="0.1.4.4.2.1.2.2"/>
        <s v="0.1.4.4.2.1.2.4.7"/>
        <s v="0.1.4.4.2.1.2.6.1"/>
        <s v="0.1.4.4.2.1.2.6.2"/>
        <s v="0.1.4.4.2.1.2.7"/>
        <s v="0.1.4.4.2.1.2.1.3.1"/>
        <s v="0.1.4.4.2.1.2.10.2"/>
        <s v="0.1.4.4.2.1.2.10.6"/>
        <s v="0.1.4.4.2.1.2.10.7.1"/>
        <s v="0.1.4.4.2.1.2.5"/>
        <s v="0.1.4.4.2.1.2.4"/>
        <s v="0.1.4.4.2.1.2.9"/>
        <s v="0.1.4.4.2.1.2.5.2"/>
      </sharedItems>
    </cacheField>
    <cacheField name="Наименование  затрат" numFmtId="0">
      <sharedItems count="157" longText="1">
        <s v="Отопление"/>
        <s v="Жилая часть"/>
        <s v="Монтаж стальных трубопроводов  Д до 50 мм"/>
        <s v="Труба стальная водогазопроводная ø15x2,8"/>
        <s v="Труба стальная водогазопроводная ø20x2,8"/>
        <s v="Труба стальная водогазопроводная ø25x3,2"/>
        <s v="Труба стальная водогазопроводная ø32x3,2"/>
        <s v="Труба стальная водогазопроводная ø40x3,5"/>
        <s v="Труба стальная водогазопроводная ø50x3,5"/>
        <s v="Труба стальная водогазопроводная оцинкованная ø20x2,8"/>
        <s v="Монтаж стальных трубопроводов  Д до 100 мм"/>
        <s v="Труба стальная электросварная прямошовная ø65x3,5"/>
        <s v="Труба стальная электросварная прямошовная ø80x3,5"/>
        <s v="Труба стальная электросварная прямошовная ø100x4"/>
        <s v="Антикоррозионная обработка трубопроводов "/>
        <s v="Грунтовка_Краска_ОВ ø50x3,5"/>
        <s v="Грунтовка ВЛ-23 (1 слой)"/>
        <s v="Эмаль ПФ-115 (2 слоя)"/>
        <s v="Теплоизоляция  трубопроводов из вспененного полиэтилена "/>
        <s v="Трубки теплоизоляционные из вспененного полиэтилена, b=6 мм для ⌀16"/>
        <s v="Трубки теплоизоляционные из вспененного полиэтилена, b=6 мм для ⌀20"/>
        <s v="Трубки теплоизоляционные из вспененного полиэтилена, b=6 мм для ⌀25"/>
        <s v="Трубки теплоизоляционные из вспененного полиэтилена, b=6 мм для ⌀32"/>
        <s v="Теплоизоляция  трубопроводов из вспененного каучука"/>
        <s v="Трубки теплоизоляционные из вспененного синтетического каучука, b=13 мм для ⌀15"/>
        <s v="Трубки теплоизоляционные из вспененного синтетического каучука, b=13 мм для ⌀25"/>
        <s v="Трубки теплоизоляционные из вспененного синтетического каучука, b=13 мм для ⌀32"/>
        <s v="Трубки теплоизоляционные из вспененного синтетического каучука, b=13 мм для ⌀40"/>
        <s v="Трубки теплоизоляционные из вспененного синтетического каучука, b=13 мм для ⌀50"/>
        <s v="Трубки теплоизоляционные из вспененного синтетического каучука, b=13 мм для ⌀65"/>
        <s v="Трубки теплоизоляционные из вспененного синтетического каучука, b=13 мм для ⌀80"/>
        <s v="Трубки теплоизоляционные из вспененного синтетического каучука, b=13 мм для ⌀100"/>
        <s v="Трубки теплоизоляционные из вспененного синтетического каучука, b=40 мм для ⌀15"/>
        <s v="Теплоизоляция  трубопроводов Цилиндрами минераловатными"/>
        <s v="Цилиндры минераловатные некашированные, b=50 мм для ⌀15"/>
        <s v="Монтаж компенсаторов"/>
        <s v="Компенсатор с многослойным сильфоном и декоративно-защитным кожухом Ду50"/>
        <s v="Монтаж неподвижных опор"/>
        <s v="Опора неподвижная для Ду50"/>
        <s v="Опора неподвижная для Ду65"/>
        <s v="Монтаж скользящих опор"/>
        <s v="Скользящая опора DN50, СО.Э.050.2"/>
        <s v="Установка распределительного этажного коллектора"/>
        <s v="Этажный распред. коллекторный узел подсоединение DN25, коллектор DN40 на 4отв., прав.исполн., авт.клапан перепада давления DN15 5-25, клапан партнер DN15, на отв. руч.баланс.клапан DN15, воздухоотводчик авт., с дренаж., с т/с ERKU40.4P.25.APT15/PKPV15.RKRMNT15 D1AirTK"/>
        <s v="Этажный распред. коллекторный узел подсоединение DN25, коллектор DN50 на 4отв., прав.исполн., авт.клапан перепада давления DN20 5-25, клапан партнер DN20, на отв. руч.баланс.клапан DN15, воздухоотводчик авт., с дренаж., с т/с ERKU50.4P.25.APT20/PKPV20.RKRMNT15 D1AirTK"/>
        <s v="Этажный распред. коллекторный узел подсоединение DN25, коллектор DN50 на 4отв., прав.исполн., авт.клапан перепада давления DN20 5-25, клапан партнер DN25, на отв. руч.баланс.клапан DN15, воздухоотводчик авт., с дренаж., с т/с ERKU50.4P.25.APT20/PKPV25.RKRMNT15 D1AirTK"/>
        <s v="Этажный распред. коллекторный узел подсоединение DN25, коллектор DN50 на 6отв., прав.исполн., авт.клапан перепада давления DN20 5-25, клапан партнер DN25, на отв. руч.баланс.клапан DN15, воздухоотводчик авт., с дренаж., с т/с ERKU50.6P.25.APT20/PKPV25.RKRMNT15 D1AirTK"/>
        <s v="Этажный распред. коллекторный узел подсоединение DN32, коллектор DN50 на 4отв., прав.исполн., авт.клапан перепада давления DN25 5-25, на отв. руч.баланс.клапан DN15, воздухоотводчик авт., с дренаж., с т/с ERKU50.4P.32.APT25.RKRMNT15 D1AirTK"/>
        <s v="Этажный распред. коллекторный узел подсоединение DN32, коллектор DN50 на 6отв., прав.исполн., авт.клапан перепада давления DN20 5-25, клапан партнер DN25, на отв. руч.баланс.клапан DN15, воздухоотводчик авт., с дренаж., с т/с ERKU50.6P.32.APT20/PKPV25.RKRMNT15 D1AirTK"/>
        <s v="Этажный распред. коллекторный узел подсоединение DN32, коллектор DN50 на 7отв., прав.исполн., авт.клапан перепада давления DN25 5-25, на отв. руч.баланс.клапан DN15, воздухоотводчик авт., с дренаж., с т/с ERKU50.7P.32.APT25.RKRMNT15 D1AirTK"/>
        <s v="Комплект коллекторов FHF-6RF set с расходомерами, кронштейнами и торцевыми секциями с автоматическими воздухоотводчиками, 6 контуров"/>
        <s v="Монтаж трубопроводов из сшитого полиэтилена в теплоизоляции"/>
        <s v="Труба из сшитого полиэтилена ø16x2,2"/>
        <s v="Труба из сшитого полиэтилена ø20x2,8"/>
        <s v="Труба из сшитого полиэтилена ø25x3,5"/>
        <s v="Труба из сшитого полиэтилена ø32x4,4"/>
        <s v="Труба из сшитого полиэтилена ø16x2.2"/>
        <s v="Труба из сшитого полиэтилена ø20x2.8"/>
        <s v="Труба из сшитого полиэтилена ø25x3.5"/>
        <s v="Труба из сшитого полиэтилена ø32x4.4"/>
        <s v="Установка радиаторов с креплением и присоединением к трубопроводам"/>
        <s v="Радиатор стальной панельный Prado Classic, тип 33, высота 500 мм, длина 1200 мм"/>
        <s v="Радиатор стальной панельный Prado Universal, тип 11, высота 300 мм, длина 400 мм"/>
        <s v="Радиатор стальной панельный Prado Universal, тип 11, высота 300 мм, длина 500 мм"/>
        <s v="Радиатор стальной панельный Prado Universal, тип 11, высота 300 мм, длина 600 мм"/>
        <s v="Радиатор стальной панельный Prado Universal, тип 11, высота 300 мм, длина 800 мм"/>
        <s v="Радиатор стальной панельный Prado Universal, тип 21, высота 300 мм, длина 500 мм"/>
        <s v="Радиатор стальной панельный Prado Universal, тип 21, высота 300 мм, длина 600 мм"/>
        <s v="Радиатор стальной панельный Prado Universal, тип 21, высота 300 мм, длина 700 мм"/>
        <s v="Радиатор стальной панельный Prado Universal, тип 21, высота 300 мм, длина 800 мм"/>
        <s v="Радиатор стальной панельный Prado Universal, тип 21, высота 300 мм, длина 900 мм"/>
        <s v="Радиатор стальной панельный Prado Universal, тип 21, высота 300 мм, длина 1000 мм"/>
        <s v="Радиатор стальной панельный Prado Universal, тип 21, высота 300 мм, длина 1100 мм"/>
        <s v="Радиатор стальной панельный Prado Universal, тип 21, высота 300 мм, длина 1200 мм"/>
        <s v="Радиатор стальной панельный Prado Universal, тип 22, высота 300 мм, длина 400 мм"/>
        <s v="Радиатор стальной панельный Prado Universal, тип 22, высота 300 мм, длина 500 мм"/>
        <s v="Радиатор стальной панельный Prado Universal, тип 22, высота 300 мм, длина 600 мм"/>
        <s v="Радиатор стальной панельный Prado Universal, тип 22, высота 300 мм, длина 700 мм"/>
        <s v="Радиатор стальной панельный Prado Universal, тип 22, высота 300 мм, длина 800 мм"/>
        <s v="Радиатор стальной панельный Prado Universal, тип 22, высота 300 мм, длина 900 мм"/>
        <s v="Радиатор стальной панельный Prado Universal, тип 22, высота 300 мм, длина 1000 мм"/>
        <s v="Радиатор стальной панельный Prado Universal, тип 22, высота 300 мм, длина 1100 мм"/>
        <s v="Радиатор стальной панельный Prado Universal, тип 22, высота 300 мм, длина 1200 мм"/>
        <s v="Радиатор стальной панельный Prado Universal, тип 22, высота 300 мм, длина 1300 мм"/>
        <s v="Радиатор стальной панельный Prado Universal, тип 22, высота 300 мм, длина 1400 мм"/>
        <s v="Радиатор стальной панельный Prado Universal, тип 22, высота 300 мм, длина 1500 мм"/>
        <s v="Радиатор стальной панельный Prado Universal, тип 22, высота 300 мм, длина 1600 мм"/>
        <s v="Радиатор стальной панельный Prado Universal, тип 22, высота 300 мм, длина 1700 мм"/>
        <s v="Радиатор стальной панельный Prado Universal, тип 22, высота 300 мм, длина 1800 мм"/>
        <s v="Радиатор стальной панельный Prado Universal, тип 22, высота 300 мм, длина 1900 мм"/>
        <s v="Радиатор стальной панельный Prado Universal, тип 33, высота 300 мм, длина 600 мм"/>
        <s v="Радиатор стальной панельный Prado Universal, тип 33, высота 300 мм, длина 700 мм"/>
        <s v="Радиатор стальной панельный Prado Universal, тип 33, высота 300 мм, длина 800 мм"/>
        <s v="Радиатор стальной панельный Prado Universal, тип 33, высота 300 мм, длина 900 мм"/>
        <s v="Радиатор стальной панельный Prado Universal, тип 33, высота 300 мм, длина 1000 мм"/>
        <s v="Радиатор стальной панельный Prado Universal, тип 33, высота 300 мм, длина 1200 мм"/>
        <s v="Радиатор стальной панельный Prado Universal, тип 33, высота 300 мм, длина 1300 мм"/>
        <s v="Радиатор стальной панельный Prado Universal, тип 33, высота 300 мм, длина 1500 мм"/>
        <s v="Радиатор стальной панельный Prado Universal, тип 33, высота 300 мм, длина 1600 мм"/>
        <s v="Радиатор стальной панельный Prado Universal, тип 33, высота 300 мм, длина 1700 мм"/>
        <s v="Радиатор стальной панельный Prado Universal, тип 33, высота 300 мм, длина 1900 мм"/>
        <s v="Конвектор электрический  1.5кВт"/>
        <s v="Конвектор электрический  2.5кВт"/>
        <s v="Установка внутрипольного конвектора с креплением и присоединением к трубопроводам"/>
        <s v="Медно-алюминиевый внутрипольный конвектор Гольфстрим-В с решеткой из секционной стали. Высота = 80 мм, длина=2100 мм, глубина=202 мм."/>
        <s v="Медно-алюминиевый внутрипольный конвектор Гольфстрим-В с решеткой из секционной стали. Высота = 80 мм, длина=2600 мм, глубина=342 мм."/>
        <s v="Установка регистров из гладких труб с креплением и присоединением к трубопроводам"/>
        <s v="Регистр из 3-х труб Dn89х3,5 L=500"/>
        <s v="Регистр из 3-х труб Dn89х3,5 L=1500"/>
        <s v="Регистр из 3-х труб Dn89х3,5 L=2000"/>
        <s v="Установка Терморегулирующего монтажного комплекта"/>
        <s v="Терморегулирующий монтажный комплект VT.ICBOX.2"/>
        <s v="Установка термостатических головок"/>
        <s v="Термостатическая головка SANEXT TH"/>
        <s v="Термостатический клапан д20"/>
        <s v="Термостатический элемент PR-PPL для клапана радиаторного PRKT"/>
        <s v="Термостатический элемент с выносным  датчиком, присоединение М30х1,5.  Длина капиллярной трубки 2 м"/>
        <s v="Монтаж запорно-регулирующей арматуры"/>
        <s v="R-BV комплект шаровых кранов DN25 с термометрами"/>
        <s v="Воздухоотводчик автоматический  DN15"/>
        <s v="Воздухоотводчик автоматический угловой"/>
        <s v="Клапан (узел) нижнего подключения угловой PRKZ-HU, ВР-НР 3/4&quot;x3/4&quot;, PN16"/>
        <s v="Клапан балансировочный автоматический с наружной резьбой 1 1/4&quot;, диапазон настройки 5-35 кПа, PN20, Tmax=120C, DN25"/>
        <s v="Клапан балансировочный автоматический с наружной резьбой 3/4&quot;, диапазон настройки 5-35 кПа, PN16, Tmax=120C, DN15"/>
        <s v="Клапан балансировочный ручной резьбовой MVT-R PN16, Tmax=120C, DN 15"/>
        <s v="Клапан балансировочный ручной резьбовой MVT-R PN16, Tmax=120C, DN 32"/>
        <s v="Клапан запорный радиаторный LV PN10, Tmax=120, DN15"/>
        <s v="Клапан запорный радиаторный LV PN10, Tmax=120, DN20"/>
        <s v="Клапан радиаторный обратного потока-запорный прямой PRKZ-P DN15, PN16"/>
        <s v="Клапан радиаторный термостатический прямой с предварительной настройкой PRKT2-P DN15, PN16 под термостатический элемент"/>
        <s v="Клапан ручной балансировочный MNF-R2 DN 65, фланцевый, PN 25, Tmax 150"/>
        <s v="Клапан терморегулятора c предварительной настройкой TR-N  PN10, Tmax=120C, DN15"/>
        <s v="Клапан терморегулятора c предварительной настройкой TR-N  PN10, Tmax=120C, DN15  с выносным датчиком температуры L=2м и присоединением М30х1,5 TR 9006"/>
        <s v="Кран шаровой (бабочка) 1/2ВВ"/>
        <s v="Кран шаровой VALTEC BASE с флажковой рукояткой и внутренней резьбой"/>
        <s v="Кран шаровой латунный внутренняя резьба/внутренняя резьба 1/2"/>
        <s v="Кран шаровой латунный внутренняя резьба/внутренняя резьба 3/4''"/>
        <s v="Кран шаровой латунный внутренняя резьба/гайка штуцерная «АМЕРИКАНКА» 1/2''"/>
        <s v="Кран шаровой латунный полнопроходной «BASE», ручка «бабочка», ВР-ВР 1/2&quot;"/>
        <s v="Кран шаровой латунный полнопроходной «BASE», ручка «бабочка», ВР-ВР 3/4&quot;"/>
        <s v="Кран шаровой фланцевый DN100 PN25 Тmax=200°С"/>
        <s v="Отопление помещений общего назначения  (ПОН)"/>
        <s v="Цилиндры минераловатные некашированные, b=50 мм для ⌀40"/>
        <s v="Радиатор стальной панельный Prado Universal, тип 22, высота 500 мм, длина 1200 мм"/>
        <s v="Радиатор стальной панельный Prado Universal, тип 22, высота 500 мм, длина 1300 мм"/>
        <s v="Радиатор стальной панельный Prado Universal, тип 33, высота 500 мм, длина 1100 мм"/>
        <s v="Радиатор стальной панельный Prado Universal, тип 33, высота 500 мм, длина 1200 мм"/>
        <s v="Радиатор стальной панельный Prado Universal, тип 33, высота 500 мм, длина 1300 мм"/>
        <s v="Радиатор стальной панельный Prado Universal, тип 33, высота 500 мм, длина 1400 мм"/>
        <s v="Радиатор стальной панельный Prado Universal, тип 33, высота 500 мм, длина 1700 мм"/>
        <s v="Радиатор стальной панельный Prado Universal, тип 33, высота 500 мм, длина 1700 мм, лев."/>
        <s v="Радиатор стальной панельный Prado Universal, тип 33, высота 500 мм, длина 2000 мм"/>
        <s v="Радиатор стальной панельный Prado Universal, тип 33, высота 500 мм, длина 2200 мм"/>
        <s v="Клапан (узел) нижнего подключения прямой PRKZ-HP, ВР-НР 3/4&quot;x3/4&quot;, PN16"/>
        <s v="Монтаж приборов индивидуального учета тепла"/>
        <s v="Теплосчётчик ультразвуковой &quot;Пульсар&quot; Ду20,  с интерфейсом RS485  Тmax=105°С"/>
        <s v="Пусконаладочные работы системы отопления (в т.ч. балансировка системы, гидравлические испытания, пролив, пуск оборудования и комплексные испытания)"/>
      </sharedItems>
    </cacheField>
    <cacheField name="Марка" numFmtId="0">
      <sharedItems containsBlank="1"/>
    </cacheField>
    <cacheField name="Примечание" numFmtId="0">
      <sharedItems containsBlank="1"/>
    </cacheField>
    <cacheField name="Ед. изм." numFmtId="0">
      <sharedItems containsBlank="1" count="7">
        <m/>
        <s v="м"/>
        <s v="м2"/>
        <s v="кг"/>
        <s v="шт"/>
        <s v="комплект"/>
        <s v="компл"/>
      </sharedItems>
    </cacheField>
    <cacheField name="всего кол-во" numFmtId="0">
      <sharedItems containsBlank="1" containsMixedTypes="1" containsNumber="1" minValue="5.6000000000000001E-2" maxValue="5873.72"/>
    </cacheField>
    <cacheField name="Коэф. Расхода" numFmtId="0">
      <sharedItems containsString="0" containsBlank="1" containsNumber="1" minValue="1" maxValue="1.2"/>
    </cacheField>
    <cacheField name="Кол-во с учетом коэф расхода" numFmtId="0">
      <sharedItems containsString="0" containsBlank="1" containsNumber="1" minValue="0" maxValue="5873.7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7">
  <r>
    <n v="1"/>
    <x v="0"/>
    <x v="0"/>
    <x v="0"/>
    <m/>
    <m/>
    <x v="0"/>
    <m/>
    <m/>
    <m/>
  </r>
  <r>
    <n v="2"/>
    <x v="0"/>
    <x v="0"/>
    <x v="1"/>
    <m/>
    <m/>
    <x v="0"/>
    <m/>
    <m/>
    <m/>
  </r>
  <r>
    <n v="3"/>
    <x v="1"/>
    <x v="1"/>
    <x v="2"/>
    <m/>
    <s v="договорная цена"/>
    <x v="1"/>
    <n v="184.90000000000003"/>
    <n v="1"/>
    <n v="184.9"/>
  </r>
  <r>
    <n v="4"/>
    <x v="2"/>
    <x v="2"/>
    <x v="3"/>
    <s v="ГОСТ 3262-75"/>
    <s v="материал подрядчика"/>
    <x v="1"/>
    <n v="107.7"/>
    <n v="1.1000000000000001"/>
    <n v="118"/>
  </r>
  <r>
    <n v="5"/>
    <x v="2"/>
    <x v="2"/>
    <x v="4"/>
    <s v="ГОСТ 3262-75"/>
    <s v="материал подрядчика"/>
    <x v="1"/>
    <n v="23.3"/>
    <n v="1.1000000000000001"/>
    <n v="26"/>
  </r>
  <r>
    <n v="6"/>
    <x v="2"/>
    <x v="2"/>
    <x v="5"/>
    <s v="ГОСТ 3262-75"/>
    <s v="материал подрядчика"/>
    <x v="1"/>
    <n v="12.9"/>
    <n v="1.1000000000000001"/>
    <n v="14"/>
  </r>
  <r>
    <n v="7"/>
    <x v="2"/>
    <x v="2"/>
    <x v="6"/>
    <s v="ГОСТ 3262-75"/>
    <s v="материал подрядчика"/>
    <x v="1"/>
    <n v="31"/>
    <n v="1.1000000000000001"/>
    <n v="34"/>
  </r>
  <r>
    <n v="8"/>
    <x v="2"/>
    <x v="2"/>
    <x v="7"/>
    <s v="ГОСТ 3262-75"/>
    <s v="материал подрядчика"/>
    <x v="1"/>
    <n v="6.11"/>
    <n v="1.1000000000000001"/>
    <n v="7"/>
  </r>
  <r>
    <n v="9"/>
    <x v="2"/>
    <x v="2"/>
    <x v="8"/>
    <s v="ГОСТ 3262-75"/>
    <s v="материал подрядчика"/>
    <x v="1"/>
    <n v="0.74"/>
    <n v="1.1000000000000001"/>
    <n v="1"/>
  </r>
  <r>
    <n v="10"/>
    <x v="2"/>
    <x v="2"/>
    <x v="9"/>
    <s v="ГОСТ 10704-91"/>
    <s v="материал подрядчика"/>
    <x v="1"/>
    <n v="3.15"/>
    <n v="1.1000000000000001"/>
    <n v="3"/>
  </r>
  <r>
    <n v="11"/>
    <x v="1"/>
    <x v="3"/>
    <x v="10"/>
    <m/>
    <s v="договорная цена"/>
    <x v="1"/>
    <n v="245.97"/>
    <n v="1"/>
    <n v="245.97"/>
  </r>
  <r>
    <n v="12"/>
    <x v="2"/>
    <x v="2"/>
    <x v="11"/>
    <s v="ГОСТ 10704-91"/>
    <s v="материал подрядчика"/>
    <x v="1"/>
    <n v="44.089999999999996"/>
    <n v="1.1000000000000001"/>
    <n v="48"/>
  </r>
  <r>
    <n v="13"/>
    <x v="2"/>
    <x v="2"/>
    <x v="12"/>
    <s v="ГОСТ 10704-91"/>
    <s v="материал подрядчика"/>
    <x v="1"/>
    <n v="89.38"/>
    <n v="1.1000000000000001"/>
    <n v="98"/>
  </r>
  <r>
    <n v="14"/>
    <x v="2"/>
    <x v="2"/>
    <x v="13"/>
    <s v="ГОСТ 10704-91"/>
    <s v="материал подрядчика"/>
    <x v="1"/>
    <n v="110"/>
    <n v="1.1000000000000001"/>
    <n v="121"/>
  </r>
  <r>
    <n v="15"/>
    <x v="2"/>
    <x v="2"/>
    <x v="14"/>
    <s v="ГОСТ 10704-91"/>
    <s v="материал подрядчика"/>
    <x v="1"/>
    <n v="0.7"/>
    <n v="1.1000000000000001"/>
    <n v="1"/>
  </r>
  <r>
    <n v="16"/>
    <x v="2"/>
    <x v="2"/>
    <x v="15"/>
    <s v="ГОСТ 10704-91"/>
    <s v="материал подрядчика"/>
    <x v="1"/>
    <n v="1.8"/>
    <n v="1.1000000000000001"/>
    <n v="2"/>
  </r>
  <r>
    <n v="17"/>
    <x v="1"/>
    <x v="4"/>
    <x v="16"/>
    <m/>
    <s v="договорная цена"/>
    <x v="1"/>
    <n v="223.81"/>
    <n v="1"/>
    <n v="223.81"/>
  </r>
  <r>
    <n v="18"/>
    <x v="2"/>
    <x v="2"/>
    <x v="17"/>
    <s v="ГОСТ 10704-91"/>
    <s v="материал подрядчика"/>
    <x v="1"/>
    <n v="215.96"/>
    <n v="1.1000000000000001"/>
    <n v="238"/>
  </r>
  <r>
    <n v="19"/>
    <x v="2"/>
    <x v="2"/>
    <x v="18"/>
    <s v="ГОСТ 10704-91"/>
    <s v="материал подрядчика"/>
    <x v="1"/>
    <n v="2.1"/>
    <n v="1.1000000000000001"/>
    <n v="2"/>
  </r>
  <r>
    <n v="20"/>
    <x v="2"/>
    <x v="2"/>
    <x v="19"/>
    <s v="ГОСТ 10704-91"/>
    <s v="материал подрядчика"/>
    <x v="1"/>
    <n v="0.5"/>
    <n v="1.1000000000000001"/>
    <n v="1"/>
  </r>
  <r>
    <n v="21"/>
    <x v="2"/>
    <x v="2"/>
    <x v="20"/>
    <s v="ГОСТ 10704-91"/>
    <s v="материал подрядчика"/>
    <x v="1"/>
    <n v="5.25"/>
    <n v="1.1000000000000001"/>
    <n v="6"/>
  </r>
  <r>
    <n v="22"/>
    <x v="1"/>
    <x v="5"/>
    <x v="21"/>
    <m/>
    <s v="договорная цена"/>
    <x v="1"/>
    <n v="9.8699999999999992"/>
    <n v="1"/>
    <n v="9.8699999999999992"/>
  </r>
  <r>
    <n v="23"/>
    <x v="2"/>
    <x v="2"/>
    <x v="22"/>
    <s v="ГОСТ 10704-91"/>
    <s v="материал подрядчика"/>
    <x v="1"/>
    <n v="9.8699999999999992"/>
    <n v="1.1000000000000001"/>
    <n v="11"/>
  </r>
  <r>
    <n v="24"/>
    <x v="1"/>
    <x v="6"/>
    <x v="23"/>
    <m/>
    <s v="договорная цена"/>
    <x v="2"/>
    <n v="157.13724940000003"/>
    <n v="1"/>
    <n v="157.13999999999999"/>
  </r>
  <r>
    <n v="25"/>
    <x v="2"/>
    <x v="2"/>
    <x v="24"/>
    <m/>
    <s v="материал подрядчика"/>
    <x v="3"/>
    <n v="140"/>
    <n v="1.1499999999999999"/>
    <n v="161"/>
  </r>
  <r>
    <n v="26"/>
    <x v="2"/>
    <x v="2"/>
    <x v="25"/>
    <m/>
    <s v="материал подрядчика"/>
    <x v="3"/>
    <n v="55"/>
    <n v="1.2"/>
    <n v="66"/>
  </r>
  <r>
    <n v="27"/>
    <x v="1"/>
    <x v="7"/>
    <x v="26"/>
    <m/>
    <s v="договорная цена"/>
    <x v="1"/>
    <n v="14168.4"/>
    <n v="1"/>
    <n v="14168.4"/>
  </r>
  <r>
    <n v="28"/>
    <x v="2"/>
    <x v="2"/>
    <x v="27"/>
    <s v="Energoflex Super Protect"/>
    <s v="материал подрядчика"/>
    <x v="1"/>
    <n v="328.8"/>
    <n v="1.1000000000000001"/>
    <n v="362"/>
  </r>
  <r>
    <n v="29"/>
    <x v="2"/>
    <x v="2"/>
    <x v="28"/>
    <s v="Energoflex Super Protect"/>
    <s v="материал подрядчика"/>
    <x v="1"/>
    <n v="45.6"/>
    <n v="1.1000000000000001"/>
    <n v="50"/>
  </r>
  <r>
    <n v="30"/>
    <x v="2"/>
    <x v="2"/>
    <x v="29"/>
    <s v="Energoflex Super Protect"/>
    <s v="материал подрядчика"/>
    <x v="1"/>
    <n v="9561.6"/>
    <n v="1.1000000000000001"/>
    <n v="10518"/>
  </r>
  <r>
    <n v="31"/>
    <x v="2"/>
    <x v="2"/>
    <x v="30"/>
    <s v="Energoflex Super Protect"/>
    <s v="материал подрядчика"/>
    <x v="1"/>
    <n v="3.6"/>
    <n v="1.1000000000000001"/>
    <n v="4"/>
  </r>
  <r>
    <n v="32"/>
    <x v="2"/>
    <x v="2"/>
    <x v="31"/>
    <s v="Energoflex Super Protect"/>
    <s v="материал подрядчика"/>
    <x v="1"/>
    <n v="2636.4"/>
    <n v="1.1000000000000001"/>
    <n v="2900"/>
  </r>
  <r>
    <n v="33"/>
    <x v="2"/>
    <x v="2"/>
    <x v="32"/>
    <s v="Energoflex Super Protect"/>
    <s v="материал подрядчика"/>
    <x v="1"/>
    <n v="1.2"/>
    <n v="1.1000000000000001"/>
    <n v="1"/>
  </r>
  <r>
    <n v="34"/>
    <x v="2"/>
    <x v="2"/>
    <x v="33"/>
    <s v="Energoflex Super Protect"/>
    <s v="материал подрядчика"/>
    <x v="1"/>
    <n v="1588.8"/>
    <n v="1.1000000000000001"/>
    <n v="1748"/>
  </r>
  <r>
    <n v="35"/>
    <x v="2"/>
    <x v="2"/>
    <x v="34"/>
    <s v="Energoflex Super Protect"/>
    <s v="материал подрядчика"/>
    <x v="1"/>
    <n v="2.4"/>
    <n v="1.1000000000000001"/>
    <n v="3"/>
  </r>
  <r>
    <n v="36"/>
    <x v="1"/>
    <x v="8"/>
    <x v="35"/>
    <m/>
    <s v="договорная цена"/>
    <x v="1"/>
    <n v="481.5"/>
    <n v="1"/>
    <n v="481.5"/>
  </r>
  <r>
    <n v="37"/>
    <x v="2"/>
    <x v="2"/>
    <x v="36"/>
    <s v="K-Flex ST"/>
    <s v="материал подрядчика"/>
    <x v="1"/>
    <n v="54.2"/>
    <n v="1.1000000000000001"/>
    <n v="60"/>
  </r>
  <r>
    <n v="38"/>
    <x v="2"/>
    <x v="2"/>
    <x v="37"/>
    <s v="K-Flex ST"/>
    <s v="материал подрядчика"/>
    <x v="1"/>
    <n v="22.6"/>
    <n v="1.1000000000000001"/>
    <n v="25"/>
  </r>
  <r>
    <n v="39"/>
    <x v="2"/>
    <x v="2"/>
    <x v="38"/>
    <s v="K-Flex ST"/>
    <s v="материал подрядчика"/>
    <x v="1"/>
    <n v="12.88"/>
    <n v="1.1000000000000001"/>
    <n v="14"/>
  </r>
  <r>
    <n v="40"/>
    <x v="2"/>
    <x v="2"/>
    <x v="39"/>
    <s v="K-Flex ST"/>
    <s v="материал подрядчика"/>
    <x v="1"/>
    <n v="28.18"/>
    <n v="1.1000000000000001"/>
    <n v="31"/>
  </r>
  <r>
    <n v="41"/>
    <x v="2"/>
    <x v="2"/>
    <x v="40"/>
    <s v="K-Flex ST"/>
    <s v="материал подрядчика"/>
    <x v="1"/>
    <n v="6.07"/>
    <n v="1.1000000000000001"/>
    <n v="7"/>
  </r>
  <r>
    <n v="42"/>
    <x v="2"/>
    <x v="2"/>
    <x v="41"/>
    <s v="K-Flex ST"/>
    <s v="материал подрядчика"/>
    <x v="1"/>
    <n v="32.94"/>
    <n v="1.1000000000000001"/>
    <n v="36"/>
  </r>
  <r>
    <n v="43"/>
    <x v="2"/>
    <x v="2"/>
    <x v="42"/>
    <s v="K-Flex ST"/>
    <s v="материал подрядчика"/>
    <x v="1"/>
    <n v="69.930000000000007"/>
    <n v="1.1000000000000001"/>
    <n v="77"/>
  </r>
  <r>
    <n v="44"/>
    <x v="2"/>
    <x v="2"/>
    <x v="43"/>
    <s v="K-Flex ST"/>
    <s v="материал подрядчика"/>
    <x v="1"/>
    <n v="72.599999999999994"/>
    <n v="1.1000000000000001"/>
    <n v="80"/>
  </r>
  <r>
    <n v="45"/>
    <x v="2"/>
    <x v="2"/>
    <x v="44"/>
    <s v="K-Flex ST"/>
    <s v="материал подрядчика"/>
    <x v="1"/>
    <n v="181.6"/>
    <n v="1.1000000000000001"/>
    <n v="200"/>
  </r>
  <r>
    <n v="46"/>
    <x v="2"/>
    <x v="2"/>
    <x v="45"/>
    <s v="K-Flex ST"/>
    <s v="материал подрядчика"/>
    <x v="1"/>
    <n v="0.5"/>
    <n v="1.1000000000000001"/>
    <n v="1"/>
  </r>
  <r>
    <n v="47"/>
    <x v="1"/>
    <x v="9"/>
    <x v="46"/>
    <m/>
    <s v="договорная цена"/>
    <x v="1"/>
    <n v="10"/>
    <n v="1"/>
    <n v="10"/>
  </r>
  <r>
    <n v="48"/>
    <x v="2"/>
    <x v="2"/>
    <x v="47"/>
    <m/>
    <s v="материал подрядчика"/>
    <x v="1"/>
    <s v="2"/>
    <n v="1.1000000000000001"/>
    <n v="2"/>
  </r>
  <r>
    <n v="49"/>
    <x v="2"/>
    <x v="2"/>
    <x v="48"/>
    <m/>
    <s v="материал подрядчика"/>
    <x v="1"/>
    <s v="4"/>
    <n v="1.1000000000000001"/>
    <n v="4"/>
  </r>
  <r>
    <n v="50"/>
    <x v="2"/>
    <x v="2"/>
    <x v="49"/>
    <m/>
    <s v="материал подрядчика"/>
    <x v="1"/>
    <s v="4"/>
    <n v="1.1000000000000001"/>
    <n v="4"/>
  </r>
  <r>
    <n v="51"/>
    <x v="1"/>
    <x v="10"/>
    <x v="50"/>
    <m/>
    <s v="договорная цена"/>
    <x v="4"/>
    <n v="20"/>
    <n v="1"/>
    <n v="20"/>
  </r>
  <r>
    <n v="52"/>
    <x v="2"/>
    <x v="2"/>
    <x v="51"/>
    <s v="Энергия Термо"/>
    <s v="материал подрядчика"/>
    <x v="4"/>
    <s v="2"/>
    <n v="1"/>
    <n v="2"/>
  </r>
  <r>
    <n v="53"/>
    <x v="2"/>
    <x v="2"/>
    <x v="52"/>
    <s v="Энергия Термо"/>
    <s v="материал подрядчика"/>
    <x v="4"/>
    <s v="2"/>
    <n v="1"/>
    <n v="2"/>
  </r>
  <r>
    <n v="54"/>
    <x v="2"/>
    <x v="2"/>
    <x v="53"/>
    <s v="Энергия Термо"/>
    <s v="материал подрядчика"/>
    <x v="4"/>
    <s v="2"/>
    <n v="1"/>
    <n v="2"/>
  </r>
  <r>
    <n v="55"/>
    <x v="2"/>
    <x v="2"/>
    <x v="54"/>
    <s v="Энергия Термо"/>
    <s v="материал подрядчика"/>
    <x v="4"/>
    <s v="4"/>
    <n v="1"/>
    <n v="4"/>
  </r>
  <r>
    <n v="56"/>
    <x v="2"/>
    <x v="2"/>
    <x v="55"/>
    <s v="Энергия Термо"/>
    <s v="материал подрядчика"/>
    <x v="4"/>
    <s v="4"/>
    <n v="1"/>
    <n v="4"/>
  </r>
  <r>
    <n v="57"/>
    <x v="2"/>
    <x v="2"/>
    <x v="56"/>
    <s v="Энергия Термо"/>
    <s v="материал подрядчика"/>
    <x v="4"/>
    <s v="6"/>
    <n v="1"/>
    <n v="6"/>
  </r>
  <r>
    <n v="58"/>
    <x v="1"/>
    <x v="11"/>
    <x v="57"/>
    <m/>
    <s v="договорная цена"/>
    <x v="4"/>
    <n v="24"/>
    <n v="1"/>
    <n v="24"/>
  </r>
  <r>
    <n v="59"/>
    <x v="2"/>
    <x v="2"/>
    <x v="58"/>
    <s v="Протон-Энергия"/>
    <s v="материал подрядчика"/>
    <x v="4"/>
    <s v="1"/>
    <n v="1"/>
    <n v="1"/>
  </r>
  <r>
    <n v="60"/>
    <x v="2"/>
    <x v="2"/>
    <x v="59"/>
    <s v="Протон-Энергия"/>
    <s v="материал подрядчика"/>
    <x v="4"/>
    <s v="1"/>
    <n v="1"/>
    <n v="1"/>
  </r>
  <r>
    <n v="61"/>
    <x v="2"/>
    <x v="2"/>
    <x v="60"/>
    <s v="Протон-Энергия"/>
    <s v="материал подрядчика"/>
    <x v="4"/>
    <s v="2"/>
    <n v="1"/>
    <n v="2"/>
  </r>
  <r>
    <n v="62"/>
    <x v="2"/>
    <x v="2"/>
    <x v="61"/>
    <s v="Протон-Энергия"/>
    <s v="материал подрядчика"/>
    <x v="4"/>
    <s v="6"/>
    <n v="1"/>
    <n v="6"/>
  </r>
  <r>
    <n v="63"/>
    <x v="2"/>
    <x v="2"/>
    <x v="62"/>
    <s v="Протон-Энергия"/>
    <s v="материал подрядчика"/>
    <x v="4"/>
    <s v="6"/>
    <n v="1"/>
    <n v="6"/>
  </r>
  <r>
    <n v="64"/>
    <x v="2"/>
    <x v="2"/>
    <x v="63"/>
    <s v="Протон-Энергия"/>
    <s v="материал подрядчика"/>
    <x v="4"/>
    <s v="6"/>
    <n v="1"/>
    <n v="6"/>
  </r>
  <r>
    <n v="65"/>
    <x v="2"/>
    <x v="2"/>
    <x v="63"/>
    <s v="АЛЬТЕЗА.Н.О-100"/>
    <s v="материал подрядчика"/>
    <x v="4"/>
    <s v="2"/>
    <n v="1"/>
    <n v="2"/>
  </r>
  <r>
    <n v="66"/>
    <x v="1"/>
    <x v="12"/>
    <x v="64"/>
    <m/>
    <s v="договорная цена"/>
    <x v="4"/>
    <n v="40"/>
    <n v="1"/>
    <n v="40"/>
  </r>
  <r>
    <n v="67"/>
    <x v="2"/>
    <x v="2"/>
    <x v="65"/>
    <s v="СО.Э.015.1"/>
    <s v="материал подрядчика"/>
    <x v="4"/>
    <s v="4"/>
    <n v="1"/>
    <n v="4"/>
  </r>
  <r>
    <n v="68"/>
    <x v="2"/>
    <x v="2"/>
    <x v="66"/>
    <s v="СО.Э.040.1"/>
    <s v="материал подрядчика"/>
    <x v="4"/>
    <s v="4"/>
    <n v="1"/>
    <n v="4"/>
  </r>
  <r>
    <n v="69"/>
    <x v="2"/>
    <x v="2"/>
    <x v="67"/>
    <s v="СО.Э.050.2"/>
    <s v="материал подрядчика"/>
    <x v="4"/>
    <s v="4"/>
    <n v="1"/>
    <n v="4"/>
  </r>
  <r>
    <n v="70"/>
    <x v="2"/>
    <x v="2"/>
    <x v="68"/>
    <s v="СО.Э.065.2"/>
    <s v="материал подрядчика"/>
    <x v="4"/>
    <s v="8"/>
    <n v="1"/>
    <n v="8"/>
  </r>
  <r>
    <n v="71"/>
    <x v="2"/>
    <x v="2"/>
    <x v="69"/>
    <s v="СО.Э.080.2"/>
    <s v="материал подрядчика"/>
    <x v="4"/>
    <s v="8"/>
    <n v="1"/>
    <n v="8"/>
  </r>
  <r>
    <n v="72"/>
    <x v="2"/>
    <x v="2"/>
    <x v="70"/>
    <s v="СО.Э.100.2"/>
    <s v="материал подрядчика"/>
    <x v="4"/>
    <s v="12"/>
    <n v="1"/>
    <n v="12"/>
  </r>
  <r>
    <n v="73"/>
    <x v="1"/>
    <x v="13"/>
    <x v="71"/>
    <m/>
    <s v="договорная цена"/>
    <x v="4"/>
    <n v="35"/>
    <n v="1"/>
    <n v="35"/>
  </r>
  <r>
    <n v="74"/>
    <x v="2"/>
    <x v="2"/>
    <x v="72"/>
    <s v="ERKU40.5L.25.APT20/PKPV20.RKRMNT15 D1AirTK"/>
    <s v="материал подрядчика"/>
    <x v="4"/>
    <s v="7"/>
    <n v="1"/>
    <n v="7"/>
  </r>
  <r>
    <n v="75"/>
    <x v="2"/>
    <x v="2"/>
    <x v="73"/>
    <s v="ERKU50.5L.32.APT20/PKPV25.RKRMNT15 D1AirTK"/>
    <s v="материал подрядчика"/>
    <x v="4"/>
    <s v="7"/>
    <n v="1"/>
    <n v="7"/>
  </r>
  <r>
    <n v="76"/>
    <x v="2"/>
    <x v="2"/>
    <x v="74"/>
    <s v="ERKU50.5L/2.32.APT25.RKRMNT20 D1AirTK"/>
    <s v="материал подрядчика"/>
    <x v="4"/>
    <s v="1"/>
    <n v="1"/>
    <n v="1"/>
  </r>
  <r>
    <n v="77"/>
    <x v="2"/>
    <x v="2"/>
    <x v="75"/>
    <s v="ERKU50.7L.32.APT25.RKRMNT15 D1AirTK"/>
    <s v="материал подрядчика"/>
    <x v="4"/>
    <s v="9"/>
    <n v="1"/>
    <n v="9"/>
  </r>
  <r>
    <n v="78"/>
    <x v="2"/>
    <x v="2"/>
    <x v="76"/>
    <s v="ERKU50.7L.32.APT25.RKRMNT15 D1TK"/>
    <s v="материал подрядчика"/>
    <x v="4"/>
    <s v="5"/>
    <n v="1"/>
    <n v="5"/>
  </r>
  <r>
    <n v="79"/>
    <x v="2"/>
    <x v="2"/>
    <x v="77"/>
    <s v="ERKU50.8L.32.APT25.RKRMNT15 D1AirTK"/>
    <s v="материал подрядчика"/>
    <x v="4"/>
    <s v="6"/>
    <n v="1"/>
    <n v="6"/>
  </r>
  <r>
    <n v="80"/>
    <x v="1"/>
    <x v="14"/>
    <x v="78"/>
    <m/>
    <s v="договорная цена"/>
    <x v="1"/>
    <n v="15785.64"/>
    <n v="1"/>
    <n v="15785.64"/>
  </r>
  <r>
    <n v="81"/>
    <x v="2"/>
    <x v="2"/>
    <x v="79"/>
    <m/>
    <s v="материал подрядчика"/>
    <x v="1"/>
    <n v="7623.17"/>
    <n v="1.1000000000000001"/>
    <n v="8385"/>
  </r>
  <r>
    <n v="82"/>
    <x v="2"/>
    <x v="2"/>
    <x v="80"/>
    <m/>
    <s v="материал подрядчика"/>
    <x v="1"/>
    <n v="4199.92"/>
    <n v="1.1000000000000001"/>
    <n v="4620"/>
  </r>
  <r>
    <n v="83"/>
    <x v="2"/>
    <x v="2"/>
    <x v="81"/>
    <m/>
    <s v="материал подрядчика"/>
    <x v="1"/>
    <n v="3887.98"/>
    <n v="1.1000000000000001"/>
    <n v="4277"/>
  </r>
  <r>
    <n v="84"/>
    <x v="2"/>
    <x v="2"/>
    <x v="82"/>
    <m/>
    <s v="материал подрядчика"/>
    <x v="1"/>
    <n v="74.570000000000007"/>
    <n v="1.1000000000000001"/>
    <n v="82"/>
  </r>
  <r>
    <n v="85"/>
    <x v="1"/>
    <x v="15"/>
    <x v="83"/>
    <m/>
    <s v="договорная цена"/>
    <x v="4"/>
    <n v="943"/>
    <n v="1"/>
    <n v="943"/>
  </r>
  <r>
    <n v="86"/>
    <x v="2"/>
    <x v="2"/>
    <x v="84"/>
    <s v="Prado Universal 11-300-500"/>
    <s v="материал подрядчика"/>
    <x v="4"/>
    <s v="4"/>
    <n v="1"/>
    <n v="4"/>
  </r>
  <r>
    <n v="87"/>
    <x v="2"/>
    <x v="2"/>
    <x v="85"/>
    <s v="Prado Universal 11-300-600"/>
    <s v="материал подрядчика"/>
    <x v="4"/>
    <s v="24"/>
    <n v="1"/>
    <n v="24"/>
  </r>
  <r>
    <n v="88"/>
    <x v="2"/>
    <x v="2"/>
    <x v="86"/>
    <s v="Prado Universal 11-300-700"/>
    <s v="материал подрядчика"/>
    <x v="4"/>
    <s v="5"/>
    <n v="1"/>
    <n v="5"/>
  </r>
  <r>
    <n v="89"/>
    <x v="2"/>
    <x v="2"/>
    <x v="87"/>
    <s v="Prado Universal 11-300-800"/>
    <s v="материал подрядчика"/>
    <x v="4"/>
    <s v="27"/>
    <n v="1"/>
    <n v="27"/>
  </r>
  <r>
    <n v="90"/>
    <x v="2"/>
    <x v="2"/>
    <x v="88"/>
    <s v="Prado Universal 11-300-900"/>
    <s v="материал подрядчика"/>
    <x v="4"/>
    <s v="14"/>
    <n v="1"/>
    <n v="14"/>
  </r>
  <r>
    <n v="91"/>
    <x v="2"/>
    <x v="2"/>
    <x v="89"/>
    <s v="Prado Universal 11-300-1000"/>
    <s v="материал подрядчика"/>
    <x v="4"/>
    <s v="6"/>
    <n v="1"/>
    <n v="6"/>
  </r>
  <r>
    <n v="92"/>
    <x v="2"/>
    <x v="2"/>
    <x v="90"/>
    <s v="Prado Universal 11-300-1100"/>
    <s v="материал подрядчика"/>
    <x v="4"/>
    <s v="14"/>
    <n v="1"/>
    <n v="14"/>
  </r>
  <r>
    <n v="93"/>
    <x v="2"/>
    <x v="2"/>
    <x v="91"/>
    <s v="Prado Universal 11-300-1300"/>
    <s v="материал подрядчика"/>
    <x v="4"/>
    <s v="3"/>
    <n v="1"/>
    <n v="3"/>
  </r>
  <r>
    <n v="94"/>
    <x v="2"/>
    <x v="2"/>
    <x v="92"/>
    <s v="Prado Universal 11-300-1400"/>
    <s v="материал подрядчика"/>
    <x v="4"/>
    <s v="6"/>
    <n v="1"/>
    <n v="6"/>
  </r>
  <r>
    <n v="95"/>
    <x v="2"/>
    <x v="2"/>
    <x v="93"/>
    <s v="Prado Universal 11-300-1500"/>
    <s v="материал подрядчика"/>
    <x v="4"/>
    <s v="1"/>
    <n v="1"/>
    <n v="1"/>
  </r>
  <r>
    <n v="96"/>
    <x v="2"/>
    <x v="2"/>
    <x v="94"/>
    <s v="Prado Universal 11-300-1600"/>
    <s v="материал подрядчика"/>
    <x v="4"/>
    <s v="4"/>
    <n v="1"/>
    <n v="4"/>
  </r>
  <r>
    <n v="97"/>
    <x v="2"/>
    <x v="2"/>
    <x v="95"/>
    <s v="Prado Universal 11-300-1800"/>
    <s v="материал подрядчика"/>
    <x v="4"/>
    <s v="1"/>
    <n v="1"/>
    <n v="1"/>
  </r>
  <r>
    <n v="98"/>
    <x v="2"/>
    <x v="2"/>
    <x v="96"/>
    <s v="Prado Universal 21-300-400"/>
    <s v="материал подрядчика"/>
    <x v="4"/>
    <s v="4"/>
    <n v="1"/>
    <n v="4"/>
  </r>
  <r>
    <n v="99"/>
    <x v="2"/>
    <x v="2"/>
    <x v="97"/>
    <s v="Prado Universal 21-300-500"/>
    <s v="материал подрядчика"/>
    <x v="4"/>
    <s v="34"/>
    <n v="1"/>
    <n v="34"/>
  </r>
  <r>
    <n v="100"/>
    <x v="2"/>
    <x v="2"/>
    <x v="98"/>
    <s v="Prado Universal 21-300-600"/>
    <s v="материал подрядчика"/>
    <x v="4"/>
    <s v="46"/>
    <n v="1"/>
    <n v="46"/>
  </r>
  <r>
    <n v="101"/>
    <x v="2"/>
    <x v="2"/>
    <x v="99"/>
    <s v="Prado Universal 21-300-700"/>
    <s v="материал подрядчика"/>
    <x v="4"/>
    <s v="75"/>
    <n v="1"/>
    <n v="75"/>
  </r>
  <r>
    <n v="102"/>
    <x v="2"/>
    <x v="2"/>
    <x v="100"/>
    <s v="Prado Universal 21-300-800"/>
    <s v="материал подрядчика"/>
    <x v="4"/>
    <s v="19"/>
    <n v="1"/>
    <n v="19"/>
  </r>
  <r>
    <n v="103"/>
    <x v="2"/>
    <x v="2"/>
    <x v="101"/>
    <s v="Prado Universal 21-300-900"/>
    <s v="материал подрядчика"/>
    <x v="4"/>
    <s v="19"/>
    <n v="1"/>
    <n v="19"/>
  </r>
  <r>
    <n v="104"/>
    <x v="2"/>
    <x v="2"/>
    <x v="102"/>
    <s v="Prado Universal 21-300-1000"/>
    <s v="материал подрядчика"/>
    <x v="4"/>
    <s v="10"/>
    <n v="1"/>
    <n v="10"/>
  </r>
  <r>
    <n v="105"/>
    <x v="2"/>
    <x v="2"/>
    <x v="103"/>
    <s v="Prado Universal 21-300-1100"/>
    <s v="материал подрядчика"/>
    <x v="4"/>
    <s v="17"/>
    <n v="1"/>
    <n v="17"/>
  </r>
  <r>
    <n v="106"/>
    <x v="2"/>
    <x v="2"/>
    <x v="104"/>
    <s v="Prado Universal 21-300-1200"/>
    <s v="материал подрядчика"/>
    <x v="4"/>
    <s v="48"/>
    <n v="1"/>
    <n v="48"/>
  </r>
  <r>
    <n v="107"/>
    <x v="2"/>
    <x v="2"/>
    <x v="105"/>
    <s v="Prado Universal 21-300-1300"/>
    <s v="материал подрядчика"/>
    <x v="4"/>
    <s v="31"/>
    <n v="1"/>
    <n v="31"/>
  </r>
  <r>
    <n v="108"/>
    <x v="2"/>
    <x v="2"/>
    <x v="106"/>
    <s v="Prado Universal 21-300-1400"/>
    <s v="материал подрядчика"/>
    <x v="4"/>
    <s v="56"/>
    <n v="1"/>
    <n v="56"/>
  </r>
  <r>
    <n v="109"/>
    <x v="2"/>
    <x v="2"/>
    <x v="107"/>
    <s v="Prado Universal 21-300-1500"/>
    <s v="материал подрядчика"/>
    <x v="4"/>
    <s v="25"/>
    <n v="1"/>
    <n v="25"/>
  </r>
  <r>
    <n v="110"/>
    <x v="2"/>
    <x v="2"/>
    <x v="108"/>
    <s v="Prado Universal 21-300-1600"/>
    <s v="материал подрядчика"/>
    <x v="4"/>
    <s v="13"/>
    <n v="1"/>
    <n v="13"/>
  </r>
  <r>
    <n v="111"/>
    <x v="2"/>
    <x v="2"/>
    <x v="109"/>
    <s v="Prado Universal 21-300-1700"/>
    <s v="материал подрядчика"/>
    <x v="4"/>
    <s v="2"/>
    <n v="1"/>
    <n v="2"/>
  </r>
  <r>
    <n v="112"/>
    <x v="2"/>
    <x v="2"/>
    <x v="110"/>
    <s v="Prado Universal 21-300-1800"/>
    <s v="материал подрядчика"/>
    <x v="4"/>
    <s v="2"/>
    <n v="1"/>
    <n v="2"/>
  </r>
  <r>
    <n v="113"/>
    <x v="2"/>
    <x v="2"/>
    <x v="111"/>
    <s v="Prado Universal 22-300-500"/>
    <s v="материал подрядчика"/>
    <x v="4"/>
    <s v="7"/>
    <n v="1"/>
    <n v="7"/>
  </r>
  <r>
    <n v="114"/>
    <x v="2"/>
    <x v="2"/>
    <x v="112"/>
    <s v="Prado Universal 22-300-600"/>
    <s v="материал подрядчика"/>
    <x v="4"/>
    <s v="5"/>
    <n v="1"/>
    <n v="5"/>
  </r>
  <r>
    <n v="115"/>
    <x v="2"/>
    <x v="2"/>
    <x v="113"/>
    <s v="Prado Universal 22-300-700"/>
    <s v="материал подрядчика"/>
    <x v="4"/>
    <s v="48"/>
    <n v="1"/>
    <n v="48"/>
  </r>
  <r>
    <n v="116"/>
    <x v="2"/>
    <x v="2"/>
    <x v="114"/>
    <s v="Prado Universal 22-300-800"/>
    <s v="материал подрядчика"/>
    <x v="4"/>
    <s v="13"/>
    <n v="1"/>
    <n v="13"/>
  </r>
  <r>
    <n v="117"/>
    <x v="2"/>
    <x v="2"/>
    <x v="115"/>
    <s v="Prado Universal 22-300-900"/>
    <s v="материал подрядчика"/>
    <x v="4"/>
    <s v="10"/>
    <n v="1"/>
    <n v="10"/>
  </r>
  <r>
    <n v="118"/>
    <x v="2"/>
    <x v="2"/>
    <x v="116"/>
    <s v="Prado Universal 22-300-1000"/>
    <s v="материал подрядчика"/>
    <x v="4"/>
    <s v="12"/>
    <n v="1"/>
    <n v="12"/>
  </r>
  <r>
    <n v="119"/>
    <x v="2"/>
    <x v="2"/>
    <x v="117"/>
    <s v="Prado Universal 22-300-1100"/>
    <s v="материал подрядчика"/>
    <x v="4"/>
    <s v="32"/>
    <n v="1"/>
    <n v="32"/>
  </r>
  <r>
    <n v="120"/>
    <x v="2"/>
    <x v="2"/>
    <x v="118"/>
    <s v="Prado Universal 22-300-1200"/>
    <s v="материал подрядчика"/>
    <x v="4"/>
    <s v="13"/>
    <n v="1"/>
    <n v="13"/>
  </r>
  <r>
    <n v="121"/>
    <x v="2"/>
    <x v="2"/>
    <x v="119"/>
    <s v="Prado Universal 22-300-1300"/>
    <s v="материал подрядчика"/>
    <x v="4"/>
    <s v="12"/>
    <n v="1"/>
    <n v="12"/>
  </r>
  <r>
    <n v="122"/>
    <x v="2"/>
    <x v="2"/>
    <x v="120"/>
    <s v="Prado Universal 22-300-1400"/>
    <s v="материал подрядчика"/>
    <x v="4"/>
    <s v="12"/>
    <n v="1"/>
    <n v="12"/>
  </r>
  <r>
    <n v="123"/>
    <x v="2"/>
    <x v="2"/>
    <x v="121"/>
    <s v="Prado Universal 22-300-1500"/>
    <s v="материал подрядчика"/>
    <x v="4"/>
    <s v="2"/>
    <n v="1"/>
    <n v="2"/>
  </r>
  <r>
    <n v="124"/>
    <x v="2"/>
    <x v="2"/>
    <x v="122"/>
    <s v="Prado Universal 22-300-1600"/>
    <s v="материал подрядчика"/>
    <x v="4"/>
    <s v="3"/>
    <n v="1"/>
    <n v="3"/>
  </r>
  <r>
    <n v="125"/>
    <x v="2"/>
    <x v="2"/>
    <x v="123"/>
    <s v="Prado Universal 22-300-1700"/>
    <s v="материал подрядчика"/>
    <x v="4"/>
    <s v="12"/>
    <n v="1"/>
    <n v="12"/>
  </r>
  <r>
    <n v="126"/>
    <x v="2"/>
    <x v="2"/>
    <x v="124"/>
    <s v="Prado Universal 22-300-1800"/>
    <s v="материал подрядчика"/>
    <x v="4"/>
    <s v="26"/>
    <n v="1"/>
    <n v="26"/>
  </r>
  <r>
    <n v="127"/>
    <x v="2"/>
    <x v="2"/>
    <x v="125"/>
    <s v="Prado Universal 22-300-1900"/>
    <s v="материал подрядчика"/>
    <x v="4"/>
    <s v="7"/>
    <n v="1"/>
    <n v="7"/>
  </r>
  <r>
    <n v="128"/>
    <x v="2"/>
    <x v="2"/>
    <x v="126"/>
    <s v="Prado Universal 22-300-2000"/>
    <s v="материал подрядчика"/>
    <x v="4"/>
    <s v="9"/>
    <n v="1"/>
    <n v="9"/>
  </r>
  <r>
    <n v="129"/>
    <x v="2"/>
    <x v="2"/>
    <x v="127"/>
    <s v="Prado Universal 22-300-2000L"/>
    <s v="материал подрядчика"/>
    <x v="4"/>
    <s v="2"/>
    <n v="1"/>
    <n v="2"/>
  </r>
  <r>
    <n v="130"/>
    <x v="2"/>
    <x v="2"/>
    <x v="128"/>
    <s v="Prado Universal 33-300-900"/>
    <s v="материал подрядчика"/>
    <x v="4"/>
    <s v="3"/>
    <n v="1"/>
    <n v="3"/>
  </r>
  <r>
    <n v="131"/>
    <x v="2"/>
    <x v="2"/>
    <x v="129"/>
    <s v="Prado Universal 33-300-1000"/>
    <s v="материал подрядчика"/>
    <x v="4"/>
    <s v="13"/>
    <n v="1"/>
    <n v="13"/>
  </r>
  <r>
    <n v="132"/>
    <x v="2"/>
    <x v="2"/>
    <x v="130"/>
    <s v="Prado Universal 33-300-1100"/>
    <s v="материал подрядчика"/>
    <x v="4"/>
    <s v="14"/>
    <n v="1"/>
    <n v="14"/>
  </r>
  <r>
    <n v="133"/>
    <x v="2"/>
    <x v="2"/>
    <x v="131"/>
    <s v="Prado Universal 33-300-1200"/>
    <s v="материал подрядчика"/>
    <x v="4"/>
    <s v="55"/>
    <n v="1"/>
    <n v="55"/>
  </r>
  <r>
    <n v="134"/>
    <x v="2"/>
    <x v="2"/>
    <x v="132"/>
    <s v="Prado Universal 33-300-1200L"/>
    <s v="материал подрядчика"/>
    <x v="4"/>
    <s v="4"/>
    <n v="1"/>
    <n v="4"/>
  </r>
  <r>
    <n v="135"/>
    <x v="2"/>
    <x v="2"/>
    <x v="133"/>
    <s v="Prado Universal 33-300-1300"/>
    <s v="материал подрядчика"/>
    <x v="4"/>
    <s v="22"/>
    <n v="1"/>
    <n v="22"/>
  </r>
  <r>
    <n v="136"/>
    <x v="2"/>
    <x v="2"/>
    <x v="134"/>
    <s v="Prado Universal 33-300-1400"/>
    <s v="материал подрядчика"/>
    <x v="4"/>
    <s v="20"/>
    <n v="1"/>
    <n v="20"/>
  </r>
  <r>
    <n v="137"/>
    <x v="2"/>
    <x v="2"/>
    <x v="135"/>
    <s v="Prado Universal 33-300-1500"/>
    <s v="материал подрядчика"/>
    <x v="4"/>
    <s v="7"/>
    <n v="1"/>
    <n v="7"/>
  </r>
  <r>
    <n v="138"/>
    <x v="2"/>
    <x v="2"/>
    <x v="136"/>
    <s v="Prado Universal 33-300-1600"/>
    <s v="материал подрядчика"/>
    <x v="4"/>
    <s v="24"/>
    <n v="1"/>
    <n v="24"/>
  </r>
  <r>
    <n v="139"/>
    <x v="2"/>
    <x v="2"/>
    <x v="137"/>
    <s v="Prado Universal 33-300-1700"/>
    <s v="материал подрядчика"/>
    <x v="4"/>
    <s v="19"/>
    <n v="1"/>
    <n v="19"/>
  </r>
  <r>
    <n v="140"/>
    <x v="2"/>
    <x v="2"/>
    <x v="138"/>
    <s v="Prado Universal 33-300-1800"/>
    <s v="материал подрядчика"/>
    <x v="4"/>
    <s v="14"/>
    <n v="1"/>
    <n v="14"/>
  </r>
  <r>
    <n v="141"/>
    <x v="2"/>
    <x v="2"/>
    <x v="139"/>
    <s v="Prado Universal 33-300-1800L"/>
    <s v="материал подрядчика"/>
    <x v="4"/>
    <s v="1"/>
    <n v="1"/>
    <n v="1"/>
  </r>
  <r>
    <n v="142"/>
    <x v="2"/>
    <x v="2"/>
    <x v="140"/>
    <s v="Prado Universal 33-300-1900"/>
    <s v="материал подрядчика"/>
    <x v="4"/>
    <s v="6"/>
    <n v="1"/>
    <n v="6"/>
  </r>
  <r>
    <n v="143"/>
    <x v="2"/>
    <x v="2"/>
    <x v="141"/>
    <s v="Prado Universal 33-300-2000"/>
    <s v="материал подрядчика"/>
    <x v="4"/>
    <s v="2"/>
    <n v="1"/>
    <n v="2"/>
  </r>
  <r>
    <n v="144"/>
    <x v="2"/>
    <x v="2"/>
    <x v="142"/>
    <m/>
    <s v="материал подрядчика"/>
    <x v="4"/>
    <n v="2"/>
    <n v="1"/>
    <n v="2"/>
  </r>
  <r>
    <n v="145"/>
    <x v="2"/>
    <x v="2"/>
    <x v="143"/>
    <m/>
    <s v="материал подрядчика"/>
    <x v="4"/>
    <n v="1"/>
    <n v="1"/>
    <n v="1"/>
  </r>
  <r>
    <n v="146"/>
    <x v="2"/>
    <x v="2"/>
    <x v="144"/>
    <m/>
    <s v="материал подрядчика"/>
    <x v="4"/>
    <n v="1"/>
    <n v="1"/>
    <n v="1"/>
  </r>
  <r>
    <n v="147"/>
    <x v="1"/>
    <x v="16"/>
    <x v="145"/>
    <m/>
    <s v="договорная цена"/>
    <x v="4"/>
    <n v="4"/>
    <n v="1"/>
    <n v="4"/>
  </r>
  <r>
    <n v="148"/>
    <x v="2"/>
    <x v="2"/>
    <x v="146"/>
    <s v="ГОСТ 10704-91"/>
    <s v="материал подрядчика"/>
    <x v="4"/>
    <s v="2"/>
    <n v="1"/>
    <n v="2"/>
  </r>
  <r>
    <n v="149"/>
    <x v="2"/>
    <x v="2"/>
    <x v="147"/>
    <s v="ГОСТ 10704-91"/>
    <s v="материал подрядчика"/>
    <x v="4"/>
    <s v="1"/>
    <n v="1"/>
    <n v="1"/>
  </r>
  <r>
    <n v="150"/>
    <x v="2"/>
    <x v="2"/>
    <x v="148"/>
    <s v="ГОСТ 10704-91"/>
    <s v="материал подрядчика"/>
    <x v="4"/>
    <n v="1"/>
    <n v="1"/>
    <n v="1"/>
  </r>
  <r>
    <n v="151"/>
    <x v="1"/>
    <x v="17"/>
    <x v="149"/>
    <m/>
    <s v="договорная цена"/>
    <x v="4"/>
    <n v="3"/>
    <n v="1"/>
    <n v="3"/>
  </r>
  <r>
    <n v="152"/>
    <x v="2"/>
    <x v="2"/>
    <x v="150"/>
    <s v="КВК 24-24.08.210*МХ"/>
    <s v="материал подрядчика"/>
    <x v="4"/>
    <n v="2"/>
    <n v="1"/>
    <n v="2"/>
  </r>
  <r>
    <n v="153"/>
    <x v="2"/>
    <x v="2"/>
    <x v="151"/>
    <s v="КВК 24-34.08.240*МХ"/>
    <s v="материал подрядчика"/>
    <x v="4"/>
    <n v="1"/>
    <n v="1"/>
    <n v="1"/>
  </r>
  <r>
    <n v="154"/>
    <x v="1"/>
    <x v="0"/>
    <x v="152"/>
    <m/>
    <s v="договорная цена"/>
    <x v="4"/>
    <n v="938"/>
    <n v="1"/>
    <n v="938"/>
  </r>
  <r>
    <n v="155"/>
    <x v="2"/>
    <x v="2"/>
    <x v="153"/>
    <s v=""/>
    <s v="материал подрядчика"/>
    <x v="4"/>
    <s v="3"/>
    <n v="1"/>
    <n v="3"/>
  </r>
  <r>
    <n v="156"/>
    <x v="2"/>
    <x v="2"/>
    <x v="154"/>
    <s v=""/>
    <s v="материал подрядчика"/>
    <x v="4"/>
    <s v="4"/>
    <n v="1"/>
    <n v="4"/>
  </r>
  <r>
    <n v="157"/>
    <x v="2"/>
    <x v="2"/>
    <x v="155"/>
    <s v="ET01"/>
    <s v="материал подрядчика"/>
    <x v="4"/>
    <s v="928"/>
    <n v="1"/>
    <n v="928"/>
  </r>
  <r>
    <n v="158"/>
    <x v="2"/>
    <x v="2"/>
    <x v="156"/>
    <s v="TR 9001 Ultra"/>
    <s v="материал подрядчика"/>
    <x v="4"/>
    <s v="3"/>
    <n v="1"/>
    <n v="3"/>
  </r>
  <r>
    <n v="159"/>
    <x v="1"/>
    <x v="0"/>
    <x v="157"/>
    <m/>
    <s v="договорная цена"/>
    <x v="4"/>
    <n v="1018"/>
    <n v="1"/>
    <n v="1018"/>
  </r>
  <r>
    <n v="160"/>
    <x v="2"/>
    <x v="2"/>
    <x v="158"/>
    <s v="APT-R DN15"/>
    <s v="материал подрядчика"/>
    <x v="4"/>
    <s v="2"/>
    <n v="1"/>
    <n v="2"/>
  </r>
  <r>
    <n v="161"/>
    <x v="2"/>
    <x v="2"/>
    <x v="159"/>
    <s v="VT.539.N.04"/>
    <s v="материал подрядчика"/>
    <x v="4"/>
    <s v="4"/>
    <n v="1"/>
    <n v="4"/>
  </r>
  <r>
    <n v="162"/>
    <x v="2"/>
    <x v="2"/>
    <x v="160"/>
    <s v="MNF-R2 PN25"/>
    <s v="материал подрядчика"/>
    <x v="4"/>
    <s v="1"/>
    <n v="1"/>
    <n v="1"/>
  </r>
  <r>
    <n v="163"/>
    <x v="2"/>
    <x v="2"/>
    <x v="161"/>
    <s v="MNF-R2 PN25"/>
    <s v="материал подрядчика"/>
    <x v="4"/>
    <s v="1"/>
    <n v="1"/>
    <n v="1"/>
  </r>
  <r>
    <n v="164"/>
    <x v="2"/>
    <x v="2"/>
    <x v="162"/>
    <s v="MNF-R2 PN25"/>
    <s v="материал подрядчика"/>
    <x v="4"/>
    <s v="1"/>
    <n v="1"/>
    <n v="1"/>
  </r>
  <r>
    <n v="165"/>
    <x v="2"/>
    <x v="2"/>
    <x v="163"/>
    <s v=""/>
    <s v="материал подрядчика"/>
    <x v="4"/>
    <s v="6"/>
    <n v="1"/>
    <n v="6"/>
  </r>
  <r>
    <n v="166"/>
    <x v="2"/>
    <x v="2"/>
    <x v="164"/>
    <s v="VT.214.N.06"/>
    <s v="материал подрядчика"/>
    <x v="4"/>
    <s v="9"/>
    <n v="1"/>
    <n v="9"/>
  </r>
  <r>
    <n v="167"/>
    <x v="2"/>
    <x v="2"/>
    <x v="165"/>
    <s v=""/>
    <s v="материал подрядчика"/>
    <x v="4"/>
    <s v="8"/>
    <n v="1"/>
    <n v="8"/>
  </r>
  <r>
    <n v="168"/>
    <x v="2"/>
    <x v="2"/>
    <x v="166"/>
    <s v=""/>
    <s v="материал подрядчика"/>
    <x v="4"/>
    <s v="4"/>
    <n v="1"/>
    <n v="4"/>
  </r>
  <r>
    <n v="169"/>
    <x v="2"/>
    <x v="2"/>
    <x v="167"/>
    <s v="LD Pride 47.15.В-В.Р"/>
    <s v="материал подрядчика"/>
    <x v="4"/>
    <s v="2"/>
    <n v="1"/>
    <n v="2"/>
  </r>
  <r>
    <n v="170"/>
    <x v="2"/>
    <x v="2"/>
    <x v="168"/>
    <s v="LD Pride 47.25.В-В.Р"/>
    <s v="материал подрядчика"/>
    <x v="4"/>
    <s v="2"/>
    <n v="1"/>
    <n v="2"/>
  </r>
  <r>
    <n v="171"/>
    <x v="2"/>
    <x v="2"/>
    <x v="169"/>
    <s v="VT.217.N.04"/>
    <s v="материал подрядчика"/>
    <x v="4"/>
    <s v="4"/>
    <n v="1"/>
    <n v="4"/>
  </r>
  <r>
    <n v="172"/>
    <x v="2"/>
    <x v="2"/>
    <x v="170"/>
    <s v="VT.217.N.05"/>
    <s v="материал подрядчика"/>
    <x v="4"/>
    <s v="2"/>
    <n v="1"/>
    <n v="2"/>
  </r>
  <r>
    <n v="173"/>
    <x v="2"/>
    <x v="2"/>
    <x v="171"/>
    <s v="КШ.Ц.Ф.065.025.Н/П.02"/>
    <s v="материал подрядчика"/>
    <x v="4"/>
    <s v="2"/>
    <n v="1"/>
    <n v="2"/>
  </r>
  <r>
    <n v="174"/>
    <x v="2"/>
    <x v="2"/>
    <x v="172"/>
    <s v="КШ.Ц.Ф.080/070.025.Н/П.02"/>
    <s v="материал подрядчика"/>
    <x v="4"/>
    <s v="2"/>
    <n v="1"/>
    <n v="2"/>
  </r>
  <r>
    <n v="175"/>
    <x v="2"/>
    <x v="2"/>
    <x v="173"/>
    <s v="КШ.Ц.Ф.100/080.025.Н/П.02"/>
    <s v="материал подрядчика"/>
    <x v="4"/>
    <s v="4"/>
    <n v="1"/>
    <n v="4"/>
  </r>
  <r>
    <n v="176"/>
    <x v="2"/>
    <x v="2"/>
    <x v="174"/>
    <s v="КШ.Ц.Ф.125/100.025.Н/П.02"/>
    <s v="материал подрядчика"/>
    <x v="4"/>
    <s v="2"/>
    <n v="1"/>
    <n v="2"/>
  </r>
  <r>
    <n v="177"/>
    <x v="2"/>
    <x v="2"/>
    <x v="175"/>
    <s v="LD Pride 47.25.В-В.Р"/>
    <s v="материал подрядчика"/>
    <x v="4"/>
    <s v="2"/>
    <n v="1"/>
    <n v="2"/>
  </r>
  <r>
    <n v="178"/>
    <x v="2"/>
    <x v="2"/>
    <x v="176"/>
    <s v="LD Pride 47.15.В-В.Р"/>
    <s v="материал подрядчика"/>
    <x v="4"/>
    <s v="5"/>
    <n v="1"/>
    <n v="5"/>
  </r>
  <r>
    <n v="179"/>
    <x v="2"/>
    <x v="2"/>
    <x v="177"/>
    <s v="KY01"/>
    <s v="материал подрядчика"/>
    <x v="4"/>
    <s v="87"/>
    <n v="1"/>
    <n v="87"/>
  </r>
  <r>
    <n v="180"/>
    <x v="2"/>
    <x v="2"/>
    <x v="178"/>
    <s v="KY02"/>
    <s v="материал подрядчика"/>
    <x v="4"/>
    <s v="852"/>
    <n v="1"/>
    <n v="852"/>
  </r>
  <r>
    <n v="181"/>
    <x v="2"/>
    <x v="2"/>
    <x v="179"/>
    <s v="MVT-R DN15"/>
    <s v="материал подрядчика"/>
    <x v="4"/>
    <s v="2"/>
    <n v="1"/>
    <n v="2"/>
  </r>
  <r>
    <n v="182"/>
    <x v="2"/>
    <x v="2"/>
    <x v="180"/>
    <s v="LV DN15"/>
    <s v="материал подрядчика"/>
    <x v="4"/>
    <s v="1"/>
    <n v="1"/>
    <n v="1"/>
  </r>
  <r>
    <n v="183"/>
    <x v="2"/>
    <x v="2"/>
    <x v="181"/>
    <s v="LV DN20"/>
    <s v="материал подрядчика"/>
    <x v="4"/>
    <s v="1"/>
    <n v="1"/>
    <n v="1"/>
  </r>
  <r>
    <n v="184"/>
    <x v="2"/>
    <x v="2"/>
    <x v="182"/>
    <s v="TR-N DN15"/>
    <s v="материал подрядчика"/>
    <x v="4"/>
    <s v="2"/>
    <n v="1"/>
    <n v="2"/>
  </r>
  <r>
    <n v="185"/>
    <x v="2"/>
    <x v="2"/>
    <x v="182"/>
    <s v="TR-N DN20"/>
    <s v="материал подрядчика"/>
    <x v="4"/>
    <s v="1"/>
    <n v="1"/>
    <n v="1"/>
  </r>
  <r>
    <n v="186"/>
    <x v="2"/>
    <x v="2"/>
    <x v="183"/>
    <s v="VT.502.NH.04"/>
    <s v="материал подрядчика"/>
    <x v="4"/>
    <n v="6"/>
    <n v="1"/>
    <n v="6"/>
  </r>
  <r>
    <n v="187"/>
    <x v="2"/>
    <x v="2"/>
    <x v="184"/>
    <s v=""/>
    <s v="материал подрядчика"/>
    <x v="4"/>
    <n v="1"/>
    <n v="1"/>
    <n v="1"/>
  </r>
  <r>
    <n v="188"/>
    <x v="2"/>
    <x v="2"/>
    <x v="185"/>
    <s v="VT.502.NA.04"/>
    <s v="материал подрядчика"/>
    <x v="4"/>
    <n v="2"/>
    <n v="1"/>
    <n v="2"/>
  </r>
  <r>
    <n v="189"/>
    <x v="2"/>
    <x v="2"/>
    <x v="186"/>
    <s v="PRADEX H-300"/>
    <s v="материал подрядчика"/>
    <x v="4"/>
    <s v="18"/>
    <n v="1"/>
    <n v="18"/>
  </r>
  <r>
    <n v="190"/>
    <x v="2"/>
    <x v="2"/>
    <x v="187"/>
    <s v="КН5.50"/>
    <s v="материал подрядчика"/>
    <x v="4"/>
    <s v="340"/>
    <n v="1"/>
    <n v="340"/>
  </r>
  <r>
    <n v="191"/>
    <x v="0"/>
    <x v="0"/>
    <x v="188"/>
    <m/>
    <m/>
    <x v="0"/>
    <m/>
    <m/>
    <m/>
  </r>
  <r>
    <n v="192"/>
    <x v="1"/>
    <x v="1"/>
    <x v="2"/>
    <m/>
    <s v="договорная цена"/>
    <x v="1"/>
    <n v="143.74"/>
    <n v="1"/>
    <n v="143.74"/>
  </r>
  <r>
    <n v="193"/>
    <x v="2"/>
    <x v="2"/>
    <x v="3"/>
    <s v="ГОСТ 3262-75"/>
    <s v="материал подрядчика"/>
    <x v="1"/>
    <n v="2.5"/>
    <n v="1"/>
    <n v="3"/>
  </r>
  <r>
    <n v="194"/>
    <x v="2"/>
    <x v="2"/>
    <x v="4"/>
    <s v="ГОСТ 3262-75"/>
    <s v="материал подрядчика"/>
    <x v="1"/>
    <n v="0.1"/>
    <n v="1"/>
    <n v="0"/>
  </r>
  <r>
    <n v="195"/>
    <x v="2"/>
    <x v="2"/>
    <x v="5"/>
    <s v="ГОСТ 3262-75"/>
    <s v="материал подрядчика"/>
    <x v="1"/>
    <n v="57.4"/>
    <n v="1"/>
    <n v="57"/>
  </r>
  <r>
    <n v="196"/>
    <x v="2"/>
    <x v="2"/>
    <x v="189"/>
    <s v="ГОСТ 3262-75"/>
    <s v="материал подрядчика"/>
    <x v="1"/>
    <n v="0.5"/>
    <n v="1"/>
    <n v="1"/>
  </r>
  <r>
    <n v="197"/>
    <x v="2"/>
    <x v="2"/>
    <x v="6"/>
    <s v="ГОСТ 3262-75"/>
    <s v="материал подрядчика"/>
    <x v="1"/>
    <n v="58.5"/>
    <n v="1"/>
    <n v="59"/>
  </r>
  <r>
    <n v="198"/>
    <x v="2"/>
    <x v="2"/>
    <x v="190"/>
    <s v="ГОСТ 3262-75"/>
    <s v="материал подрядчика"/>
    <x v="1"/>
    <n v="21.9"/>
    <n v="1"/>
    <n v="22"/>
  </r>
  <r>
    <n v="199"/>
    <x v="2"/>
    <x v="2"/>
    <x v="191"/>
    <s v="ГОСТ 10704-91"/>
    <s v="материал подрядчика"/>
    <x v="1"/>
    <n v="2.84"/>
    <n v="1"/>
    <n v="3"/>
  </r>
  <r>
    <n v="200"/>
    <x v="1"/>
    <x v="3"/>
    <x v="10"/>
    <m/>
    <s v="договорная цена"/>
    <x v="1"/>
    <n v="10.7"/>
    <n v="1"/>
    <n v="10.7"/>
  </r>
  <r>
    <n v="201"/>
    <x v="2"/>
    <x v="2"/>
    <x v="12"/>
    <s v="ГОСТ 10704-91"/>
    <s v="материал подрядчика"/>
    <x v="1"/>
    <n v="10.7"/>
    <n v="1"/>
    <n v="11"/>
  </r>
  <r>
    <n v="202"/>
    <x v="1"/>
    <x v="4"/>
    <x v="16"/>
    <m/>
    <s v="договорная цена"/>
    <x v="1"/>
    <n v="1.75"/>
    <n v="1"/>
    <n v="1.75"/>
  </r>
  <r>
    <n v="203"/>
    <x v="2"/>
    <x v="2"/>
    <x v="192"/>
    <s v="ГОСТ 10704-91"/>
    <s v="материал подрядчика"/>
    <x v="1"/>
    <n v="1.75"/>
    <n v="1"/>
    <n v="2"/>
  </r>
  <r>
    <n v="204"/>
    <x v="1"/>
    <x v="5"/>
    <x v="21"/>
    <m/>
    <s v="договорная цена"/>
    <x v="1"/>
    <n v="1.05"/>
    <n v="1"/>
    <n v="1.05"/>
  </r>
  <r>
    <n v="205"/>
    <x v="2"/>
    <x v="2"/>
    <x v="193"/>
    <s v="ГОСТ 10704-91"/>
    <s v="материал подрядчика"/>
    <x v="1"/>
    <n v="1.05"/>
    <n v="1"/>
    <n v="1"/>
  </r>
  <r>
    <n v="206"/>
    <x v="1"/>
    <x v="6"/>
    <x v="23"/>
    <m/>
    <s v="договорная цена"/>
    <x v="2"/>
    <n v="64.3"/>
    <n v="1"/>
    <n v="64.3"/>
  </r>
  <r>
    <n v="207"/>
    <x v="2"/>
    <x v="2"/>
    <x v="24"/>
    <s v="ГОСТ 12707-77"/>
    <s v="материал подрядчика"/>
    <x v="3"/>
    <n v="10"/>
    <n v="1"/>
    <n v="10"/>
  </r>
  <r>
    <n v="208"/>
    <x v="2"/>
    <x v="2"/>
    <x v="25"/>
    <s v="ГОСТ 6465-76"/>
    <s v="материал подрядчика"/>
    <x v="3"/>
    <n v="18"/>
    <n v="1"/>
    <n v="18"/>
  </r>
  <r>
    <n v="209"/>
    <x v="1"/>
    <x v="7"/>
    <x v="26"/>
    <m/>
    <s v="договорная цена"/>
    <x v="1"/>
    <n v="326.40000000000003"/>
    <n v="1"/>
    <n v="326.39999999999998"/>
  </r>
  <r>
    <n v="210"/>
    <x v="2"/>
    <x v="2"/>
    <x v="30"/>
    <s v="Energoflex Super Protect"/>
    <s v="материал подрядчика"/>
    <x v="1"/>
    <n v="109.2"/>
    <n v="1.1000000000000001"/>
    <n v="120"/>
  </r>
  <r>
    <n v="211"/>
    <x v="2"/>
    <x v="2"/>
    <x v="31"/>
    <s v="Energoflex Super Protect"/>
    <s v="материал подрядчика"/>
    <x v="1"/>
    <n v="43.2"/>
    <n v="1.1000000000000001"/>
    <n v="48"/>
  </r>
  <r>
    <n v="212"/>
    <x v="2"/>
    <x v="2"/>
    <x v="27"/>
    <s v="Energoflex Super Protect"/>
    <s v="материал подрядчика"/>
    <x v="1"/>
    <n v="1.2"/>
    <n v="1.1000000000000001"/>
    <n v="1"/>
  </r>
  <r>
    <n v="213"/>
    <x v="2"/>
    <x v="2"/>
    <x v="28"/>
    <s v="Energoflex Super Protect"/>
    <s v="материал подрядчика"/>
    <x v="1"/>
    <n v="80.400000000000006"/>
    <n v="1.1000000000000001"/>
    <n v="88"/>
  </r>
  <r>
    <n v="214"/>
    <x v="2"/>
    <x v="2"/>
    <x v="29"/>
    <s v="Energoflex Super Protect"/>
    <s v="материал подрядчика"/>
    <x v="1"/>
    <n v="45.6"/>
    <n v="1.1000000000000001"/>
    <n v="50"/>
  </r>
  <r>
    <n v="215"/>
    <x v="2"/>
    <x v="2"/>
    <x v="33"/>
    <s v="Energoflex Super Protect"/>
    <s v="материал подрядчика"/>
    <x v="1"/>
    <n v="34.799999999999997"/>
    <n v="1.1000000000000001"/>
    <n v="38"/>
  </r>
  <r>
    <n v="216"/>
    <x v="2"/>
    <x v="2"/>
    <x v="194"/>
    <s v="Energoflex Super Protect"/>
    <s v="материал подрядчика"/>
    <x v="1"/>
    <n v="12"/>
    <n v="1.1000000000000001"/>
    <n v="13"/>
  </r>
  <r>
    <n v="217"/>
    <x v="1"/>
    <x v="8"/>
    <x v="35"/>
    <m/>
    <s v="договорная цена"/>
    <x v="1"/>
    <n v="117.30000000000001"/>
    <n v="1"/>
    <n v="117.3"/>
  </r>
  <r>
    <n v="218"/>
    <x v="2"/>
    <x v="2"/>
    <x v="38"/>
    <s v="K-Flex ST"/>
    <s v="материал подрядчика"/>
    <x v="1"/>
    <n v="25.2"/>
    <n v="1.1000000000000001"/>
    <n v="28"/>
  </r>
  <r>
    <n v="219"/>
    <x v="2"/>
    <x v="2"/>
    <x v="39"/>
    <s v="K-Flex ST"/>
    <s v="материал подрядчика"/>
    <x v="1"/>
    <n v="20.100000000000001"/>
    <n v="1.1000000000000001"/>
    <n v="22"/>
  </r>
  <r>
    <n v="220"/>
    <x v="2"/>
    <x v="2"/>
    <x v="40"/>
    <s v="K-Flex ST"/>
    <s v="материал подрядчика"/>
    <x v="1"/>
    <n v="32.700000000000003"/>
    <n v="1.1000000000000001"/>
    <n v="36"/>
  </r>
  <r>
    <n v="221"/>
    <x v="2"/>
    <x v="2"/>
    <x v="41"/>
    <s v="K-Flex ST"/>
    <s v="материал подрядчика"/>
    <x v="1"/>
    <n v="21.9"/>
    <n v="1.1000000000000001"/>
    <n v="24"/>
  </r>
  <r>
    <n v="222"/>
    <x v="2"/>
    <x v="2"/>
    <x v="42"/>
    <s v="K-Flex ST"/>
    <s v="материал подрядчика"/>
    <x v="1"/>
    <n v="10.7"/>
    <n v="1.1000000000000001"/>
    <n v="12"/>
  </r>
  <r>
    <n v="223"/>
    <x v="2"/>
    <x v="2"/>
    <x v="44"/>
    <s v="K-Flex ST"/>
    <s v="материал подрядчика"/>
    <x v="1"/>
    <n v="6.7"/>
    <n v="1.1000000000000001"/>
    <n v="7"/>
  </r>
  <r>
    <n v="224"/>
    <x v="1"/>
    <x v="9"/>
    <x v="46"/>
    <m/>
    <s v="договорная цена"/>
    <x v="1"/>
    <n v="36"/>
    <n v="1"/>
    <n v="36"/>
  </r>
  <r>
    <n v="225"/>
    <x v="2"/>
    <x v="2"/>
    <x v="195"/>
    <m/>
    <s v="материал подрядчика"/>
    <x v="1"/>
    <s v="2"/>
    <n v="1.1000000000000001"/>
    <n v="2"/>
  </r>
  <r>
    <n v="226"/>
    <x v="2"/>
    <x v="2"/>
    <x v="47"/>
    <m/>
    <s v="материал подрядчика"/>
    <x v="1"/>
    <s v="17"/>
    <n v="1.1000000000000001"/>
    <n v="19"/>
  </r>
  <r>
    <n v="227"/>
    <x v="2"/>
    <x v="2"/>
    <x v="196"/>
    <m/>
    <s v="материал подрядчика"/>
    <x v="1"/>
    <s v="17"/>
    <n v="1.1000000000000001"/>
    <n v="19"/>
  </r>
  <r>
    <n v="228"/>
    <x v="1"/>
    <x v="15"/>
    <x v="83"/>
    <m/>
    <s v="договорная цена"/>
    <x v="4"/>
    <n v="33"/>
    <n v="1"/>
    <n v="33"/>
  </r>
  <r>
    <n v="229"/>
    <x v="2"/>
    <x v="2"/>
    <x v="130"/>
    <s v="Prado Universal 33-300-1100"/>
    <s v="материал подрядчика"/>
    <x v="4"/>
    <s v="1"/>
    <n v="1"/>
    <n v="1"/>
  </r>
  <r>
    <n v="230"/>
    <x v="2"/>
    <x v="2"/>
    <x v="131"/>
    <s v="Prado Universal 33-300-1200"/>
    <s v="материал подрядчика"/>
    <x v="4"/>
    <s v="2"/>
    <n v="1"/>
    <n v="2"/>
  </r>
  <r>
    <n v="231"/>
    <x v="2"/>
    <x v="2"/>
    <x v="133"/>
    <s v="Prado Universal 33-300-1300"/>
    <s v="материал подрядчика"/>
    <x v="4"/>
    <s v="4"/>
    <n v="1"/>
    <n v="4"/>
  </r>
  <r>
    <n v="232"/>
    <x v="2"/>
    <x v="2"/>
    <x v="135"/>
    <s v="Prado Universal 33-300-1500"/>
    <s v="материал подрядчика"/>
    <x v="4"/>
    <s v="3"/>
    <n v="1"/>
    <n v="3"/>
  </r>
  <r>
    <n v="233"/>
    <x v="2"/>
    <x v="2"/>
    <x v="136"/>
    <s v="Prado Universal 33-300-1600"/>
    <s v="материал подрядчика"/>
    <x v="4"/>
    <s v="1"/>
    <n v="1"/>
    <n v="1"/>
  </r>
  <r>
    <n v="234"/>
    <x v="2"/>
    <x v="2"/>
    <x v="137"/>
    <s v="Prado Universal 33-300-1700"/>
    <s v="материал подрядчика"/>
    <x v="4"/>
    <s v="4"/>
    <n v="1"/>
    <n v="4"/>
  </r>
  <r>
    <n v="235"/>
    <x v="2"/>
    <x v="2"/>
    <x v="140"/>
    <s v="Prado Universal 33-300-1900"/>
    <s v="материал подрядчика"/>
    <x v="4"/>
    <s v="1"/>
    <n v="1"/>
    <n v="1"/>
  </r>
  <r>
    <n v="236"/>
    <x v="2"/>
    <x v="2"/>
    <x v="197"/>
    <s v="Prado Universal 33-500-1000"/>
    <s v="материал подрядчика"/>
    <x v="4"/>
    <s v="3"/>
    <n v="1"/>
    <n v="3"/>
  </r>
  <r>
    <n v="237"/>
    <x v="2"/>
    <x v="2"/>
    <x v="198"/>
    <s v="Prado Universal 33-500-1000L"/>
    <s v="материал подрядчика"/>
    <x v="4"/>
    <s v="1"/>
    <n v="1"/>
    <n v="1"/>
  </r>
  <r>
    <n v="238"/>
    <x v="2"/>
    <x v="2"/>
    <x v="199"/>
    <s v="Prado Universal 33-500-1400"/>
    <s v="материал подрядчика"/>
    <x v="4"/>
    <s v="4"/>
    <n v="1"/>
    <n v="4"/>
  </r>
  <r>
    <n v="239"/>
    <x v="2"/>
    <x v="2"/>
    <x v="200"/>
    <s v="Prado Universal 33-500-1600"/>
    <s v="материал подрядчика"/>
    <x v="4"/>
    <s v="7"/>
    <n v="1"/>
    <n v="7"/>
  </r>
  <r>
    <n v="240"/>
    <x v="2"/>
    <x v="2"/>
    <x v="201"/>
    <s v="Prado Universal 33-500-2000"/>
    <s v="материал подрядчика"/>
    <x v="4"/>
    <s v="2"/>
    <n v="1"/>
    <n v="2"/>
  </r>
  <r>
    <n v="241"/>
    <x v="1"/>
    <x v="14"/>
    <x v="78"/>
    <m/>
    <s v="договорная цена"/>
    <x v="1"/>
    <n v="344.28000000000003"/>
    <n v="1"/>
    <n v="344.28"/>
  </r>
  <r>
    <n v="242"/>
    <x v="2"/>
    <x v="2"/>
    <x v="79"/>
    <s v="PRADEX"/>
    <s v="материал подрядчика"/>
    <x v="1"/>
    <n v="70.53"/>
    <n v="1.1000000000000001"/>
    <n v="78"/>
  </r>
  <r>
    <n v="243"/>
    <x v="2"/>
    <x v="2"/>
    <x v="80"/>
    <s v="PRADEX"/>
    <s v="материал подрядчика"/>
    <x v="1"/>
    <n v="32.230000000000004"/>
    <n v="1.1000000000000001"/>
    <n v="35"/>
  </r>
  <r>
    <n v="244"/>
    <x v="2"/>
    <x v="2"/>
    <x v="81"/>
    <s v="PRADEX"/>
    <s v="материал подрядчика"/>
    <x v="1"/>
    <n v="70.150000000000006"/>
    <n v="1.1000000000000001"/>
    <n v="77"/>
  </r>
  <r>
    <n v="245"/>
    <x v="2"/>
    <x v="2"/>
    <x v="82"/>
    <s v="PRADEX"/>
    <s v="материал подрядчика"/>
    <x v="1"/>
    <n v="171.37"/>
    <n v="1.1000000000000001"/>
    <n v="189"/>
  </r>
  <r>
    <n v="246"/>
    <x v="1"/>
    <x v="18"/>
    <x v="157"/>
    <m/>
    <s v="договорная цена"/>
    <x v="4"/>
    <n v="206"/>
    <n v="1"/>
    <n v="206"/>
  </r>
  <r>
    <n v="247"/>
    <x v="2"/>
    <x v="2"/>
    <x v="177"/>
    <s v="KY01"/>
    <s v="материал подрядчика"/>
    <x v="4"/>
    <s v="33"/>
    <n v="1"/>
    <n v="33"/>
  </r>
  <r>
    <n v="248"/>
    <x v="2"/>
    <x v="2"/>
    <x v="179"/>
    <s v="MVT-R DN15"/>
    <s v="материал подрядчика"/>
    <x v="4"/>
    <s v="5"/>
    <n v="1"/>
    <n v="5"/>
  </r>
  <r>
    <n v="249"/>
    <x v="2"/>
    <x v="2"/>
    <x v="202"/>
    <s v="MVT-R DN25"/>
    <s v="материал подрядчика"/>
    <x v="4"/>
    <s v="1"/>
    <n v="1"/>
    <n v="1"/>
  </r>
  <r>
    <n v="250"/>
    <x v="2"/>
    <x v="2"/>
    <x v="163"/>
    <s v="Valtec"/>
    <s v="материал подрядчика"/>
    <x v="4"/>
    <s v="1"/>
    <n v="1"/>
    <n v="1"/>
  </r>
  <r>
    <n v="251"/>
    <x v="2"/>
    <x v="2"/>
    <x v="164"/>
    <s v="VT.214.N.04"/>
    <s v="материал подрядчика"/>
    <x v="4"/>
    <s v="4"/>
    <n v="1"/>
    <n v="4"/>
  </r>
  <r>
    <n v="252"/>
    <x v="2"/>
    <x v="2"/>
    <x v="164"/>
    <s v="VT.214.N.06"/>
    <s v="материал подрядчика"/>
    <x v="4"/>
    <s v="4"/>
    <n v="1"/>
    <n v="4"/>
  </r>
  <r>
    <n v="253"/>
    <x v="2"/>
    <x v="2"/>
    <x v="203"/>
    <s v="LD Pride 47.15.В-В.Б"/>
    <s v="материал подрядчика"/>
    <x v="4"/>
    <s v="13"/>
    <n v="1"/>
    <n v="13"/>
  </r>
  <r>
    <n v="254"/>
    <x v="2"/>
    <x v="2"/>
    <x v="167"/>
    <s v="LD Pride 47.15.В-В.Р"/>
    <s v="материал подрядчика"/>
    <x v="4"/>
    <s v="4"/>
    <n v="1"/>
    <n v="4"/>
  </r>
  <r>
    <n v="255"/>
    <x v="2"/>
    <x v="2"/>
    <x v="204"/>
    <s v="VT.218.N.05"/>
    <s v="материал подрядчика"/>
    <x v="4"/>
    <s v="2"/>
    <n v="1"/>
    <n v="2"/>
  </r>
  <r>
    <n v="256"/>
    <x v="2"/>
    <x v="2"/>
    <x v="171"/>
    <s v="КШ.Ц.Ф.065.025.Н/П.02"/>
    <s v="материал подрядчика"/>
    <x v="4"/>
    <s v="2"/>
    <n v="1"/>
    <n v="2"/>
  </r>
  <r>
    <n v="257"/>
    <x v="2"/>
    <x v="2"/>
    <x v="205"/>
    <s v="LD Pride 47.32.В-В.Р"/>
    <s v="материал подрядчика"/>
    <x v="4"/>
    <s v="6"/>
    <n v="1"/>
    <n v="6"/>
  </r>
  <r>
    <n v="258"/>
    <x v="2"/>
    <x v="2"/>
    <x v="175"/>
    <s v="LD Pride 47.25.В-В.Р"/>
    <s v="материал подрядчика"/>
    <x v="4"/>
    <s v="23"/>
    <n v="1"/>
    <n v="23"/>
  </r>
  <r>
    <n v="259"/>
    <x v="2"/>
    <x v="2"/>
    <x v="187"/>
    <s v="КН5.50"/>
    <s v="материал подрядчика"/>
    <x v="4"/>
    <s v="53"/>
    <n v="1"/>
    <n v="53"/>
  </r>
  <r>
    <n v="260"/>
    <x v="2"/>
    <x v="2"/>
    <x v="206"/>
    <s v="КН5.70"/>
    <s v="материал подрядчика"/>
    <x v="4"/>
    <s v="49"/>
    <n v="1"/>
    <n v="49"/>
  </r>
  <r>
    <n v="261"/>
    <x v="2"/>
    <x v="2"/>
    <x v="207"/>
    <s v="APT-R DN20"/>
    <s v="материал подрядчика"/>
    <x v="4"/>
    <n v="1"/>
    <n v="1"/>
    <n v="1"/>
  </r>
  <r>
    <n v="262"/>
    <x v="2"/>
    <x v="2"/>
    <x v="158"/>
    <s v="APT-R DN15"/>
    <s v="материал подрядчика"/>
    <x v="4"/>
    <n v="5"/>
    <n v="1"/>
    <n v="5"/>
  </r>
  <r>
    <n v="263"/>
    <x v="1"/>
    <x v="19"/>
    <x v="208"/>
    <m/>
    <s v="материал подрядчика"/>
    <x v="4"/>
    <n v="6"/>
    <n v="1"/>
    <n v="6"/>
  </r>
  <r>
    <n v="264"/>
    <x v="2"/>
    <x v="2"/>
    <x v="209"/>
    <s v="Пульсар (ООО «НПП Тепловодохран»)"/>
    <s v="материал подрядчика"/>
    <x v="4"/>
    <n v="6"/>
    <n v="1"/>
    <n v="6"/>
  </r>
  <r>
    <n v="265"/>
    <x v="1"/>
    <x v="20"/>
    <x v="152"/>
    <m/>
    <s v="договорная цена"/>
    <x v="4"/>
    <n v="33"/>
    <n v="1"/>
    <n v="33"/>
  </r>
  <r>
    <n v="266"/>
    <x v="2"/>
    <x v="2"/>
    <x v="155"/>
    <s v="ET01"/>
    <s v="материал подрядчика"/>
    <x v="4"/>
    <n v="33"/>
    <n v="1"/>
    <n v="33"/>
  </r>
  <r>
    <n v="267"/>
    <x v="1"/>
    <x v="0"/>
    <x v="210"/>
    <m/>
    <s v="договорная цена"/>
    <x v="5"/>
    <m/>
    <n v="1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3">
  <r>
    <n v="1"/>
    <x v="0"/>
    <x v="0"/>
    <x v="0"/>
    <m/>
    <m/>
    <x v="0"/>
    <m/>
    <m/>
    <m/>
  </r>
  <r>
    <n v="2"/>
    <x v="0"/>
    <x v="0"/>
    <x v="1"/>
    <m/>
    <m/>
    <x v="0"/>
    <m/>
    <m/>
    <m/>
  </r>
  <r>
    <n v="3"/>
    <x v="1"/>
    <x v="1"/>
    <x v="2"/>
    <m/>
    <s v="договорная цена"/>
    <x v="1"/>
    <n v="332.54500000000002"/>
    <n v="1"/>
    <n v="332.55"/>
  </r>
  <r>
    <n v="4"/>
    <x v="2"/>
    <x v="2"/>
    <x v="3"/>
    <s v="ГОСТ 3262-75"/>
    <s v="материал подрядчика"/>
    <x v="1"/>
    <n v="187.26"/>
    <n v="1.1000000000000001"/>
    <n v="206"/>
  </r>
  <r>
    <n v="5"/>
    <x v="2"/>
    <x v="2"/>
    <x v="4"/>
    <s v="ГОСТ 3262-75"/>
    <s v="материал подрядчика"/>
    <x v="1"/>
    <n v="61.034999999999997"/>
    <n v="1.1000000000000001"/>
    <n v="67"/>
  </r>
  <r>
    <n v="6"/>
    <x v="2"/>
    <x v="2"/>
    <x v="5"/>
    <s v="ГОСТ 3262-75"/>
    <s v="материал подрядчика"/>
    <x v="1"/>
    <n v="15.72"/>
    <n v="1.1000000000000001"/>
    <n v="17"/>
  </r>
  <r>
    <n v="7"/>
    <x v="2"/>
    <x v="2"/>
    <x v="6"/>
    <s v="ГОСТ 3262-75"/>
    <s v="материал подрядчика"/>
    <x v="1"/>
    <n v="14.35"/>
    <n v="1.1000000000000001"/>
    <n v="16"/>
  </r>
  <r>
    <n v="8"/>
    <x v="2"/>
    <x v="2"/>
    <x v="7"/>
    <s v="ГОСТ 3262-75"/>
    <s v="материал подрядчика"/>
    <x v="1"/>
    <n v="7.97"/>
    <n v="1.1000000000000001"/>
    <n v="9"/>
  </r>
  <r>
    <n v="9"/>
    <x v="2"/>
    <x v="2"/>
    <x v="8"/>
    <s v="ГОСТ 3262-75"/>
    <s v="материал подрядчика"/>
    <x v="1"/>
    <n v="45.95"/>
    <n v="1.1000000000000001"/>
    <n v="51"/>
  </r>
  <r>
    <n v="10"/>
    <x v="2"/>
    <x v="2"/>
    <x v="9"/>
    <s v="ГОСТ 3262-75"/>
    <s v="материал подрядчика"/>
    <x v="1"/>
    <n v="0.26"/>
    <n v="1.1000000000000001"/>
    <n v="0.28999999999999998"/>
  </r>
  <r>
    <n v="11"/>
    <x v="1"/>
    <x v="3"/>
    <x v="10"/>
    <m/>
    <s v="договорная цена"/>
    <x v="1"/>
    <n v="165.66"/>
    <n v="1"/>
    <n v="165.66"/>
  </r>
  <r>
    <n v="12"/>
    <x v="2"/>
    <x v="2"/>
    <x v="11"/>
    <s v="ГОСТ 10704-91"/>
    <s v="материал подрядчика"/>
    <x v="1"/>
    <n v="114.2"/>
    <n v="1.1000000000000001"/>
    <n v="126"/>
  </r>
  <r>
    <n v="13"/>
    <x v="2"/>
    <x v="2"/>
    <x v="12"/>
    <s v="ГОСТ 10704-91"/>
    <s v="материал подрядчика"/>
    <x v="1"/>
    <n v="13.02"/>
    <n v="1.1000000000000001"/>
    <n v="14"/>
  </r>
  <r>
    <n v="14"/>
    <x v="2"/>
    <x v="2"/>
    <x v="13"/>
    <s v="ГОСТ 10704-91"/>
    <s v="материал подрядчика"/>
    <x v="1"/>
    <n v="38.44"/>
    <n v="1.1000000000000001"/>
    <n v="42"/>
  </r>
  <r>
    <n v="15"/>
    <x v="1"/>
    <x v="4"/>
    <x v="14"/>
    <m/>
    <s v="договорная цена"/>
    <x v="2"/>
    <n v="62.193038000000001"/>
    <n v="1"/>
    <n v="62.19"/>
  </r>
  <r>
    <n v="16"/>
    <x v="2"/>
    <x v="2"/>
    <x v="15"/>
    <m/>
    <s v="материал подрядчика"/>
    <x v="3"/>
    <n v="5.6000000000000001E-2"/>
    <n v="1"/>
    <n v="0.06"/>
  </r>
  <r>
    <n v="17"/>
    <x v="2"/>
    <x v="2"/>
    <x v="16"/>
    <m/>
    <s v="материал подрядчика"/>
    <x v="3"/>
    <n v="8.5"/>
    <n v="1.1499999999999999"/>
    <n v="9.7799999999999994"/>
  </r>
  <r>
    <n v="18"/>
    <x v="2"/>
    <x v="2"/>
    <x v="17"/>
    <m/>
    <s v="материал подрядчика"/>
    <x v="3"/>
    <n v="17"/>
    <n v="1.2"/>
    <n v="20.399999999999999"/>
  </r>
  <r>
    <n v="19"/>
    <x v="1"/>
    <x v="5"/>
    <x v="18"/>
    <m/>
    <s v="договорная цена"/>
    <x v="1"/>
    <n v="5140.8099999999995"/>
    <n v="1"/>
    <n v="5140.8100000000004"/>
  </r>
  <r>
    <n v="20"/>
    <x v="2"/>
    <x v="2"/>
    <x v="19"/>
    <s v="Energoflex Super Protect"/>
    <s v="материал подрядчика"/>
    <x v="1"/>
    <n v="2156.9899999999998"/>
    <n v="1.1000000000000001"/>
    <n v="2373"/>
  </r>
  <r>
    <n v="21"/>
    <x v="2"/>
    <x v="2"/>
    <x v="20"/>
    <s v="Energoflex Super Protect"/>
    <s v="материал подрядчика"/>
    <x v="1"/>
    <n v="2254.23"/>
    <n v="1.1000000000000001"/>
    <n v="2480"/>
  </r>
  <r>
    <n v="22"/>
    <x v="2"/>
    <x v="2"/>
    <x v="21"/>
    <s v="Energoflex Super Protect"/>
    <s v="материал подрядчика"/>
    <x v="1"/>
    <n v="551.27"/>
    <n v="1.1000000000000001"/>
    <n v="606"/>
  </r>
  <r>
    <n v="23"/>
    <x v="2"/>
    <x v="2"/>
    <x v="22"/>
    <s v="Energoflex Super Protect"/>
    <s v="материал подрядчика"/>
    <x v="1"/>
    <n v="178.32"/>
    <n v="1.1000000000000001"/>
    <n v="196"/>
  </r>
  <r>
    <n v="24"/>
    <x v="1"/>
    <x v="6"/>
    <x v="23"/>
    <m/>
    <s v="договорная цена"/>
    <x v="1"/>
    <n v="288.02000000000004"/>
    <n v="1"/>
    <n v="288.02"/>
  </r>
  <r>
    <n v="25"/>
    <x v="2"/>
    <x v="2"/>
    <x v="24"/>
    <s v="K-Flex ST"/>
    <s v="материал подрядчика"/>
    <x v="1"/>
    <n v="24.59"/>
    <n v="1.1000000000000001"/>
    <n v="27"/>
  </r>
  <r>
    <n v="26"/>
    <x v="2"/>
    <x v="2"/>
    <x v="25"/>
    <s v="K-Flex ST"/>
    <s v="материал подрядчика"/>
    <x v="1"/>
    <n v="7.98"/>
    <n v="1.1000000000000001"/>
    <n v="9"/>
  </r>
  <r>
    <n v="27"/>
    <x v="2"/>
    <x v="2"/>
    <x v="26"/>
    <s v="K-Flex ST"/>
    <s v="материал подрядчика"/>
    <x v="1"/>
    <n v="12.22"/>
    <n v="1.1000000000000001"/>
    <n v="13"/>
  </r>
  <r>
    <n v="28"/>
    <x v="2"/>
    <x v="2"/>
    <x v="27"/>
    <s v="K-Flex ST"/>
    <s v="материал подрядчика"/>
    <x v="1"/>
    <n v="7.95"/>
    <n v="1.1000000000000001"/>
    <n v="9"/>
  </r>
  <r>
    <n v="29"/>
    <x v="2"/>
    <x v="2"/>
    <x v="28"/>
    <s v="K-Flex ST"/>
    <s v="материал подрядчика"/>
    <x v="1"/>
    <n v="49.35"/>
    <n v="1.1000000000000001"/>
    <n v="54"/>
  </r>
  <r>
    <n v="30"/>
    <x v="2"/>
    <x v="2"/>
    <x v="29"/>
    <s v="K-Flex ST"/>
    <s v="материал подрядчика"/>
    <x v="1"/>
    <n v="124.57"/>
    <n v="1.1000000000000001"/>
    <n v="137"/>
  </r>
  <r>
    <n v="31"/>
    <x v="2"/>
    <x v="2"/>
    <x v="30"/>
    <s v="K-Flex ST"/>
    <s v="материал подрядчика"/>
    <x v="1"/>
    <n v="14.21"/>
    <n v="1.1000000000000001"/>
    <n v="16"/>
  </r>
  <r>
    <n v="32"/>
    <x v="2"/>
    <x v="2"/>
    <x v="31"/>
    <s v="K-Flex ST"/>
    <s v="материал подрядчика"/>
    <x v="1"/>
    <n v="41.93"/>
    <n v="1.1000000000000001"/>
    <n v="46"/>
  </r>
  <r>
    <n v="33"/>
    <x v="2"/>
    <x v="2"/>
    <x v="32"/>
    <s v="K-Flex ST"/>
    <s v="материал подрядчика"/>
    <x v="1"/>
    <n v="5.22"/>
    <n v="1.1000000000000001"/>
    <n v="6"/>
  </r>
  <r>
    <n v="34"/>
    <x v="1"/>
    <x v="7"/>
    <x v="33"/>
    <m/>
    <s v="договорная цена"/>
    <x v="1"/>
    <n v="30.91"/>
    <n v="1"/>
    <n v="30.91"/>
  </r>
  <r>
    <n v="35"/>
    <x v="2"/>
    <x v="2"/>
    <x v="34"/>
    <s v="Rockwoll"/>
    <s v="материал подрядчика"/>
    <x v="1"/>
    <n v="30.91"/>
    <n v="1.1000000000000001"/>
    <n v="34"/>
  </r>
  <r>
    <n v="36"/>
    <x v="1"/>
    <x v="8"/>
    <x v="35"/>
    <m/>
    <s v="договорная цена"/>
    <x v="4"/>
    <n v="4"/>
    <n v="1"/>
    <n v="4"/>
  </r>
  <r>
    <n v="37"/>
    <x v="2"/>
    <x v="2"/>
    <x v="36"/>
    <s v="Энергия Термо"/>
    <s v="материал подрядчика"/>
    <x v="4"/>
    <n v="4"/>
    <n v="1"/>
    <n v="4"/>
  </r>
  <r>
    <n v="38"/>
    <x v="1"/>
    <x v="9"/>
    <x v="37"/>
    <m/>
    <s v="договорная цена"/>
    <x v="4"/>
    <n v="8"/>
    <n v="1"/>
    <n v="8"/>
  </r>
  <r>
    <n v="39"/>
    <x v="2"/>
    <x v="2"/>
    <x v="38"/>
    <s v="Протон-Энергия"/>
    <s v="материал подрядчика"/>
    <x v="4"/>
    <n v="4"/>
    <n v="1"/>
    <n v="4"/>
  </r>
  <r>
    <n v="40"/>
    <x v="2"/>
    <x v="2"/>
    <x v="39"/>
    <s v="Протон-Энергия"/>
    <s v="материал подрядчика"/>
    <x v="4"/>
    <n v="4"/>
    <n v="1"/>
    <n v="4"/>
  </r>
  <r>
    <n v="41"/>
    <x v="1"/>
    <x v="10"/>
    <x v="40"/>
    <m/>
    <s v="договорная цена"/>
    <x v="4"/>
    <n v="8"/>
    <n v="1"/>
    <n v="8"/>
  </r>
  <r>
    <n v="42"/>
    <x v="2"/>
    <x v="2"/>
    <x v="41"/>
    <s v="СО.Э.050.2"/>
    <s v="материал подрядчика"/>
    <x v="4"/>
    <n v="8"/>
    <n v="1"/>
    <n v="8"/>
  </r>
  <r>
    <n v="43"/>
    <x v="1"/>
    <x v="11"/>
    <x v="42"/>
    <m/>
    <s v="договорная цена"/>
    <x v="4"/>
    <n v="18"/>
    <n v="1"/>
    <n v="18"/>
  </r>
  <r>
    <n v="44"/>
    <x v="2"/>
    <x v="2"/>
    <x v="43"/>
    <s v="ERKU40.4P.25.APT15/PKPV15.RKRMNT15 D1AirTK"/>
    <s v="материал подрядчика"/>
    <x v="4"/>
    <s v="1"/>
    <n v="1"/>
    <n v="1"/>
  </r>
  <r>
    <n v="45"/>
    <x v="2"/>
    <x v="2"/>
    <x v="44"/>
    <s v="ERKU50.4P.25.APT20/PKPV20.RKRMNT15 D1AirTK"/>
    <s v="материал подрядчика"/>
    <x v="4"/>
    <s v="3"/>
    <n v="1"/>
    <n v="3"/>
  </r>
  <r>
    <n v="46"/>
    <x v="2"/>
    <x v="2"/>
    <x v="45"/>
    <s v="ERKU50.4P.25.APT20/PKPV25.RKRMNT15 D1AirTK"/>
    <s v="материал подрядчика"/>
    <x v="4"/>
    <s v="5"/>
    <n v="1"/>
    <n v="5"/>
  </r>
  <r>
    <n v="47"/>
    <x v="2"/>
    <x v="2"/>
    <x v="46"/>
    <s v="ERKU50.6P.25.APT20/PKPV25.RKRMNT15 D1AirTK"/>
    <s v="материал подрядчика"/>
    <x v="4"/>
    <s v="6"/>
    <n v="1"/>
    <n v="6"/>
  </r>
  <r>
    <n v="48"/>
    <x v="2"/>
    <x v="2"/>
    <x v="47"/>
    <s v="ERKU50.4P.32.APT25.RKRMNT15 D1AirTK"/>
    <s v="материал подрядчика"/>
    <x v="4"/>
    <s v="1"/>
    <n v="1"/>
    <n v="1"/>
  </r>
  <r>
    <n v="49"/>
    <x v="2"/>
    <x v="2"/>
    <x v="48"/>
    <s v="ERKU50.6P.32.APT20/PKPV25.RKRMNT15 D1AirTK"/>
    <s v="материал подрядчика"/>
    <x v="4"/>
    <s v="1"/>
    <n v="1"/>
    <n v="1"/>
  </r>
  <r>
    <n v="50"/>
    <x v="2"/>
    <x v="2"/>
    <x v="49"/>
    <s v="ERKU50.7P.32.APT25.RKRMNT15 D1AirTK"/>
    <s v="материал подрядчика"/>
    <x v="4"/>
    <s v="1"/>
    <n v="1"/>
    <n v="1"/>
  </r>
  <r>
    <n v="51"/>
    <x v="2"/>
    <x v="2"/>
    <x v="50"/>
    <m/>
    <s v="материал подрядчика"/>
    <x v="5"/>
    <n v="1"/>
    <n v="1"/>
    <n v="1"/>
  </r>
  <r>
    <n v="52"/>
    <x v="1"/>
    <x v="12"/>
    <x v="51"/>
    <m/>
    <s v="договорная цена"/>
    <x v="1"/>
    <n v="5873.72"/>
    <n v="1"/>
    <n v="5873.72"/>
  </r>
  <r>
    <n v="53"/>
    <x v="2"/>
    <x v="2"/>
    <x v="52"/>
    <m/>
    <s v="материал подрядчика"/>
    <x v="1"/>
    <n v="2617.9899999999998"/>
    <n v="1.1000000000000001"/>
    <n v="2880"/>
  </r>
  <r>
    <n v="54"/>
    <x v="2"/>
    <x v="2"/>
    <x v="53"/>
    <m/>
    <s v="материал подрядчика"/>
    <x v="1"/>
    <n v="2254.5"/>
    <n v="1.1000000000000001"/>
    <n v="2480"/>
  </r>
  <r>
    <n v="55"/>
    <x v="2"/>
    <x v="2"/>
    <x v="54"/>
    <m/>
    <s v="материал подрядчика"/>
    <x v="1"/>
    <n v="550.91999999999996"/>
    <n v="1.1000000000000001"/>
    <n v="606"/>
  </r>
  <r>
    <n v="56"/>
    <x v="2"/>
    <x v="2"/>
    <x v="55"/>
    <m/>
    <s v="материал подрядчика"/>
    <x v="1"/>
    <n v="177.58"/>
    <n v="1.1000000000000001"/>
    <n v="195"/>
  </r>
  <r>
    <n v="57"/>
    <x v="2"/>
    <x v="2"/>
    <x v="56"/>
    <m/>
    <s v="материал подрядчика"/>
    <x v="1"/>
    <n v="174.52"/>
    <n v="1.1000000000000001"/>
    <n v="192"/>
  </r>
  <r>
    <n v="58"/>
    <x v="2"/>
    <x v="2"/>
    <x v="57"/>
    <m/>
    <s v="материал подрядчика"/>
    <x v="1"/>
    <n v="75.78"/>
    <n v="1.1000000000000001"/>
    <n v="83"/>
  </r>
  <r>
    <n v="59"/>
    <x v="2"/>
    <x v="2"/>
    <x v="58"/>
    <m/>
    <s v="материал подрядчика"/>
    <x v="1"/>
    <n v="21.71"/>
    <n v="1.1000000000000001"/>
    <n v="24"/>
  </r>
  <r>
    <n v="60"/>
    <x v="2"/>
    <x v="2"/>
    <x v="59"/>
    <m/>
    <s v="материал подрядчика"/>
    <x v="1"/>
    <n v="0.72"/>
    <n v="1.1000000000000001"/>
    <n v="1"/>
  </r>
  <r>
    <n v="61"/>
    <x v="1"/>
    <x v="13"/>
    <x v="60"/>
    <m/>
    <s v="договорная цена"/>
    <x v="4"/>
    <n v="360"/>
    <n v="1"/>
    <n v="360"/>
  </r>
  <r>
    <n v="62"/>
    <x v="2"/>
    <x v="2"/>
    <x v="61"/>
    <s v="Prado Classic 33-500-1200"/>
    <s v="материал подрядчика"/>
    <x v="4"/>
    <s v="1"/>
    <n v="1"/>
    <n v="1"/>
  </r>
  <r>
    <n v="63"/>
    <x v="2"/>
    <x v="2"/>
    <x v="62"/>
    <s v="Prado Universal 11-300-400"/>
    <s v="материал подрядчика"/>
    <x v="4"/>
    <s v="1"/>
    <n v="1"/>
    <n v="1"/>
  </r>
  <r>
    <n v="64"/>
    <x v="2"/>
    <x v="2"/>
    <x v="63"/>
    <s v="Prado Universal 11-300-500"/>
    <s v="материал подрядчика"/>
    <x v="4"/>
    <s v="1"/>
    <n v="1"/>
    <n v="1"/>
  </r>
  <r>
    <n v="65"/>
    <x v="2"/>
    <x v="2"/>
    <x v="64"/>
    <s v="Prado Universal 11-300-600"/>
    <s v="материал подрядчика"/>
    <x v="4"/>
    <s v="1"/>
    <n v="1"/>
    <n v="1"/>
  </r>
  <r>
    <n v="66"/>
    <x v="2"/>
    <x v="2"/>
    <x v="65"/>
    <s v="Prado Universal 11-300-800"/>
    <s v="материал подрядчика"/>
    <x v="4"/>
    <s v="1"/>
    <n v="1"/>
    <n v="1"/>
  </r>
  <r>
    <n v="67"/>
    <x v="2"/>
    <x v="2"/>
    <x v="66"/>
    <s v="Prado Universal 21-300-500"/>
    <s v="материал подрядчика"/>
    <x v="4"/>
    <s v="15"/>
    <n v="1"/>
    <n v="15"/>
  </r>
  <r>
    <n v="68"/>
    <x v="2"/>
    <x v="2"/>
    <x v="67"/>
    <s v="Prado Universal 21-300-600"/>
    <s v="материал подрядчика"/>
    <x v="4"/>
    <s v="9"/>
    <n v="1"/>
    <n v="9"/>
  </r>
  <r>
    <n v="69"/>
    <x v="2"/>
    <x v="2"/>
    <x v="68"/>
    <s v="Prado Universal 21-300-700"/>
    <s v="материал подрядчика"/>
    <x v="4"/>
    <s v="2"/>
    <n v="1"/>
    <n v="2"/>
  </r>
  <r>
    <n v="70"/>
    <x v="2"/>
    <x v="2"/>
    <x v="69"/>
    <s v="Prado Universal 21-300-800"/>
    <s v="материал подрядчика"/>
    <x v="4"/>
    <s v="6"/>
    <n v="1"/>
    <n v="6"/>
  </r>
  <r>
    <n v="71"/>
    <x v="2"/>
    <x v="2"/>
    <x v="70"/>
    <s v="Prado Universal 21-300-900"/>
    <s v="материал подрядчика"/>
    <x v="4"/>
    <s v="1"/>
    <n v="1"/>
    <n v="1"/>
  </r>
  <r>
    <n v="72"/>
    <x v="2"/>
    <x v="2"/>
    <x v="71"/>
    <s v="Prado Universal 21-300-1000"/>
    <s v="материал подрядчика"/>
    <x v="4"/>
    <s v="2"/>
    <n v="1"/>
    <n v="2"/>
  </r>
  <r>
    <n v="73"/>
    <x v="2"/>
    <x v="2"/>
    <x v="72"/>
    <s v="Prado Universal 21-300-1100"/>
    <s v="материал подрядчика"/>
    <x v="4"/>
    <s v="1"/>
    <n v="1"/>
    <n v="1"/>
  </r>
  <r>
    <n v="74"/>
    <x v="2"/>
    <x v="2"/>
    <x v="73"/>
    <s v="Prado Universal 21-300-1200"/>
    <s v="материал подрядчика"/>
    <x v="4"/>
    <s v="3"/>
    <n v="1"/>
    <n v="3"/>
  </r>
  <r>
    <n v="75"/>
    <x v="2"/>
    <x v="2"/>
    <x v="74"/>
    <s v="Prado Universal 22-300-400"/>
    <s v="материал подрядчика"/>
    <x v="4"/>
    <s v="17"/>
    <n v="1"/>
    <n v="17"/>
  </r>
  <r>
    <n v="76"/>
    <x v="2"/>
    <x v="2"/>
    <x v="75"/>
    <s v="Prado Universal 22-300-500"/>
    <s v="материал подрядчика"/>
    <x v="4"/>
    <s v="30"/>
    <n v="1"/>
    <n v="30"/>
  </r>
  <r>
    <n v="77"/>
    <x v="2"/>
    <x v="2"/>
    <x v="76"/>
    <s v="Prado Universal 22-300-600"/>
    <s v="материал подрядчика"/>
    <x v="4"/>
    <s v="12"/>
    <n v="1"/>
    <n v="12"/>
  </r>
  <r>
    <n v="78"/>
    <x v="2"/>
    <x v="2"/>
    <x v="77"/>
    <s v="Prado Universal 22-300-700"/>
    <s v="материал подрядчика"/>
    <x v="4"/>
    <s v="27"/>
    <n v="1"/>
    <n v="27"/>
  </r>
  <r>
    <n v="79"/>
    <x v="2"/>
    <x v="2"/>
    <x v="78"/>
    <s v="Prado Universal 22-300-800"/>
    <s v="материал подрядчика"/>
    <x v="4"/>
    <s v="15"/>
    <n v="1"/>
    <n v="15"/>
  </r>
  <r>
    <n v="80"/>
    <x v="2"/>
    <x v="2"/>
    <x v="79"/>
    <s v="Prado Universal 22-300-900"/>
    <s v="материал подрядчика"/>
    <x v="4"/>
    <s v="11"/>
    <n v="1"/>
    <n v="11"/>
  </r>
  <r>
    <n v="81"/>
    <x v="2"/>
    <x v="2"/>
    <x v="80"/>
    <s v="Prado Universal 22-300-1000"/>
    <s v="материал подрядчика"/>
    <x v="4"/>
    <s v="20"/>
    <n v="1"/>
    <n v="20"/>
  </r>
  <r>
    <n v="82"/>
    <x v="2"/>
    <x v="2"/>
    <x v="81"/>
    <s v="Prado Universal 22-300-1100"/>
    <s v="материал подрядчика"/>
    <x v="4"/>
    <s v="30"/>
    <n v="1"/>
    <n v="30"/>
  </r>
  <r>
    <n v="83"/>
    <x v="2"/>
    <x v="2"/>
    <x v="82"/>
    <s v="Prado Universal 22-300-1200"/>
    <s v="материал подрядчика"/>
    <x v="4"/>
    <s v="5"/>
    <n v="1"/>
    <n v="5"/>
  </r>
  <r>
    <n v="84"/>
    <x v="2"/>
    <x v="2"/>
    <x v="83"/>
    <s v="Prado Universal 22-300-1300"/>
    <s v="материал подрядчика"/>
    <x v="4"/>
    <s v="15"/>
    <n v="1"/>
    <n v="15"/>
  </r>
  <r>
    <n v="85"/>
    <x v="2"/>
    <x v="2"/>
    <x v="84"/>
    <s v="Prado Universal 22-300-1400"/>
    <s v="материал подрядчика"/>
    <x v="4"/>
    <s v="4"/>
    <n v="1"/>
    <n v="4"/>
  </r>
  <r>
    <n v="86"/>
    <x v="2"/>
    <x v="2"/>
    <x v="85"/>
    <s v="Prado Universal 22-300-1500"/>
    <s v="материал подрядчика"/>
    <x v="4"/>
    <s v="15"/>
    <n v="1"/>
    <n v="15"/>
  </r>
  <r>
    <n v="87"/>
    <x v="2"/>
    <x v="2"/>
    <x v="86"/>
    <s v="Prado Universal 22-300-1600"/>
    <s v="материал подрядчика"/>
    <x v="4"/>
    <s v="29"/>
    <n v="1"/>
    <n v="29"/>
  </r>
  <r>
    <n v="88"/>
    <x v="2"/>
    <x v="2"/>
    <x v="87"/>
    <s v="Prado Universal 22-300-1700"/>
    <s v="материал подрядчика"/>
    <x v="4"/>
    <s v="18"/>
    <n v="1"/>
    <n v="18"/>
  </r>
  <r>
    <n v="89"/>
    <x v="2"/>
    <x v="2"/>
    <x v="88"/>
    <s v="Prado Universal 22-300-1800"/>
    <s v="материал подрядчика"/>
    <x v="4"/>
    <s v="8"/>
    <n v="1"/>
    <n v="8"/>
  </r>
  <r>
    <n v="90"/>
    <x v="2"/>
    <x v="2"/>
    <x v="89"/>
    <s v="Prado Universal 22-300-1900"/>
    <s v="материал подрядчика"/>
    <x v="4"/>
    <s v="1"/>
    <n v="1"/>
    <n v="1"/>
  </r>
  <r>
    <n v="91"/>
    <x v="2"/>
    <x v="2"/>
    <x v="90"/>
    <s v="Prado Universal 33-300-600"/>
    <s v="материал подрядчика"/>
    <x v="4"/>
    <s v="1"/>
    <n v="1"/>
    <n v="1"/>
  </r>
  <r>
    <n v="92"/>
    <x v="2"/>
    <x v="2"/>
    <x v="91"/>
    <s v="Prado Universal 33-300-700"/>
    <s v="материал подрядчика"/>
    <x v="4"/>
    <s v="1"/>
    <n v="1"/>
    <n v="1"/>
  </r>
  <r>
    <n v="93"/>
    <x v="2"/>
    <x v="2"/>
    <x v="92"/>
    <s v="Prado Universal 33-300-800"/>
    <s v="материал подрядчика"/>
    <x v="4"/>
    <s v="6"/>
    <n v="1"/>
    <n v="6"/>
  </r>
  <r>
    <n v="94"/>
    <x v="2"/>
    <x v="2"/>
    <x v="93"/>
    <s v="Prado Universal 33-300-900"/>
    <s v="материал подрядчика"/>
    <x v="4"/>
    <s v="3"/>
    <n v="1"/>
    <n v="3"/>
  </r>
  <r>
    <n v="95"/>
    <x v="2"/>
    <x v="2"/>
    <x v="94"/>
    <s v="Prado Universal 33-300-1000"/>
    <s v="материал подрядчика"/>
    <x v="4"/>
    <s v="6"/>
    <n v="1"/>
    <n v="6"/>
  </r>
  <r>
    <n v="96"/>
    <x v="2"/>
    <x v="2"/>
    <x v="95"/>
    <s v="Prado Universal 33-300-1200"/>
    <s v="материал подрядчика"/>
    <x v="4"/>
    <s v="8"/>
    <n v="1"/>
    <n v="8"/>
  </r>
  <r>
    <n v="97"/>
    <x v="2"/>
    <x v="2"/>
    <x v="96"/>
    <s v="Prado Universal 33-300-1300"/>
    <s v="материал подрядчика"/>
    <x v="4"/>
    <s v="9"/>
    <n v="1"/>
    <n v="9"/>
  </r>
  <r>
    <n v="98"/>
    <x v="2"/>
    <x v="2"/>
    <x v="97"/>
    <s v="Prado Universal 33-300-1500"/>
    <s v="материал подрядчика"/>
    <x v="4"/>
    <s v="5"/>
    <n v="1"/>
    <n v="5"/>
  </r>
  <r>
    <n v="99"/>
    <x v="2"/>
    <x v="2"/>
    <x v="98"/>
    <s v="Prado Universal 33-300-1600"/>
    <s v="материал подрядчика"/>
    <x v="4"/>
    <n v="12"/>
    <n v="1"/>
    <n v="12"/>
  </r>
  <r>
    <n v="100"/>
    <x v="2"/>
    <x v="2"/>
    <x v="99"/>
    <s v="Prado Universal 33-300-1700"/>
    <s v="материал подрядчика"/>
    <x v="4"/>
    <n v="3"/>
    <n v="1"/>
    <n v="3"/>
  </r>
  <r>
    <n v="101"/>
    <x v="2"/>
    <x v="2"/>
    <x v="100"/>
    <s v="Prado Universal 33-300-1900"/>
    <s v="материал подрядчика"/>
    <x v="4"/>
    <s v="2"/>
    <n v="1"/>
    <n v="2"/>
  </r>
  <r>
    <n v="102"/>
    <x v="2"/>
    <x v="2"/>
    <x v="101"/>
    <s v="Конвектор электрический  1.5кВт"/>
    <s v="материал подрядчика"/>
    <x v="4"/>
    <s v="2"/>
    <n v="1"/>
    <n v="2"/>
  </r>
  <r>
    <n v="103"/>
    <x v="2"/>
    <x v="2"/>
    <x v="102"/>
    <s v="Конвектор электрический  2.5кВт"/>
    <s v="материал подрядчика"/>
    <x v="4"/>
    <s v="1"/>
    <n v="1"/>
    <n v="1"/>
  </r>
  <r>
    <n v="104"/>
    <x v="1"/>
    <x v="14"/>
    <x v="103"/>
    <m/>
    <s v="договорная цена"/>
    <x v="4"/>
    <n v="5"/>
    <n v="1"/>
    <n v="5"/>
  </r>
  <r>
    <n v="105"/>
    <x v="2"/>
    <x v="2"/>
    <x v="104"/>
    <s v="КВК 24-20.08.210"/>
    <s v="материал подрядчика"/>
    <x v="4"/>
    <s v="4"/>
    <n v="1"/>
    <n v="4"/>
  </r>
  <r>
    <n v="106"/>
    <x v="2"/>
    <x v="2"/>
    <x v="105"/>
    <s v="КВК 24-34.08.260"/>
    <s v="материал подрядчика"/>
    <x v="4"/>
    <n v="1"/>
    <n v="1"/>
    <n v="1"/>
  </r>
  <r>
    <n v="107"/>
    <x v="1"/>
    <x v="15"/>
    <x v="106"/>
    <m/>
    <s v="договорная цена"/>
    <x v="4"/>
    <n v="11"/>
    <n v="1"/>
    <n v="11"/>
  </r>
  <r>
    <n v="108"/>
    <x v="2"/>
    <x v="2"/>
    <x v="107"/>
    <s v="Регистр из 3-х труб Dn89х3,5 L=500"/>
    <s v="материал подрядчика"/>
    <x v="4"/>
    <n v="1"/>
    <n v="1"/>
    <n v="1"/>
  </r>
  <r>
    <n v="109"/>
    <x v="2"/>
    <x v="2"/>
    <x v="108"/>
    <s v="Регистр из 3-х труб Dn89х3,5 L=1500"/>
    <s v="материал подрядчика"/>
    <x v="4"/>
    <n v="6"/>
    <n v="1"/>
    <n v="6"/>
  </r>
  <r>
    <n v="110"/>
    <x v="2"/>
    <x v="2"/>
    <x v="109"/>
    <s v="Регистр из 3-х труб Dn89х3,5 L=2000"/>
    <s v="материал подрядчика"/>
    <x v="4"/>
    <n v="4"/>
    <n v="1"/>
    <n v="4"/>
  </r>
  <r>
    <n v="111"/>
    <x v="1"/>
    <x v="0"/>
    <x v="110"/>
    <m/>
    <s v="договорная цена"/>
    <x v="4"/>
    <n v="15"/>
    <n v="1"/>
    <n v="15"/>
  </r>
  <r>
    <n v="112"/>
    <x v="2"/>
    <x v="2"/>
    <x v="111"/>
    <s v="VT.ICBOX.2"/>
    <s v="материал подрядчика"/>
    <x v="4"/>
    <n v="15"/>
    <n v="1"/>
    <n v="15"/>
  </r>
  <r>
    <n v="113"/>
    <x v="1"/>
    <x v="16"/>
    <x v="112"/>
    <m/>
    <s v="договорная цена"/>
    <x v="4"/>
    <n v="383"/>
    <n v="1"/>
    <n v="383"/>
  </r>
  <r>
    <n v="114"/>
    <x v="2"/>
    <x v="2"/>
    <x v="113"/>
    <s v="TH M30 x1.5"/>
    <s v="материал подрядчика"/>
    <x v="4"/>
    <s v="10"/>
    <n v="1"/>
    <n v="10"/>
  </r>
  <r>
    <n v="115"/>
    <x v="2"/>
    <x v="2"/>
    <x v="114"/>
    <s v=""/>
    <s v="материал подрядчика"/>
    <x v="4"/>
    <s v="11"/>
    <n v="1"/>
    <n v="11"/>
  </r>
  <r>
    <n v="116"/>
    <x v="2"/>
    <x v="2"/>
    <x v="115"/>
    <s v="ET01"/>
    <s v="материал подрядчика"/>
    <x v="4"/>
    <s v="357"/>
    <n v="1"/>
    <n v="357"/>
  </r>
  <r>
    <n v="117"/>
    <x v="2"/>
    <x v="2"/>
    <x v="116"/>
    <s v="TR 9006 Ultra"/>
    <s v="материал подрядчика"/>
    <x v="4"/>
    <s v="5"/>
    <n v="1"/>
    <n v="5"/>
  </r>
  <r>
    <n v="118"/>
    <x v="1"/>
    <x v="17"/>
    <x v="117"/>
    <m/>
    <s v="договорная цена"/>
    <x v="4"/>
    <n v="485"/>
    <n v="1"/>
    <n v="485"/>
  </r>
  <r>
    <n v="119"/>
    <x v="2"/>
    <x v="2"/>
    <x v="118"/>
    <s v="R-BV"/>
    <s v="материал подрядчика"/>
    <x v="4"/>
    <s v="1"/>
    <n v="1"/>
    <n v="1"/>
  </r>
  <r>
    <n v="120"/>
    <x v="2"/>
    <x v="2"/>
    <x v="119"/>
    <s v="Авт.воздухоотводчик"/>
    <s v="материал подрядчика"/>
    <x v="4"/>
    <s v="12"/>
    <n v="1"/>
    <n v="12"/>
  </r>
  <r>
    <n v="121"/>
    <x v="2"/>
    <x v="2"/>
    <x v="120"/>
    <s v=""/>
    <s v="материал подрядчика"/>
    <x v="4"/>
    <s v="2"/>
    <n v="1"/>
    <n v="2"/>
  </r>
  <r>
    <n v="122"/>
    <x v="2"/>
    <x v="2"/>
    <x v="121"/>
    <s v="KY02"/>
    <s v="материал подрядчика"/>
    <x v="4"/>
    <s v="356"/>
    <n v="1"/>
    <n v="356"/>
  </r>
  <r>
    <n v="123"/>
    <x v="2"/>
    <x v="2"/>
    <x v="122"/>
    <s v="APT-R DN25"/>
    <s v="материал подрядчика"/>
    <x v="4"/>
    <s v="1"/>
    <n v="1"/>
    <n v="1"/>
  </r>
  <r>
    <n v="124"/>
    <x v="2"/>
    <x v="2"/>
    <x v="123"/>
    <s v="APT-R DN15"/>
    <s v="материал подрядчика"/>
    <x v="4"/>
    <s v="2"/>
    <n v="1"/>
    <n v="2"/>
  </r>
  <r>
    <n v="125"/>
    <x v="2"/>
    <x v="2"/>
    <x v="124"/>
    <s v="MVT-R DN15"/>
    <s v="материал подрядчика"/>
    <x v="4"/>
    <s v="2"/>
    <n v="1"/>
    <n v="2"/>
  </r>
  <r>
    <n v="126"/>
    <x v="2"/>
    <x v="2"/>
    <x v="125"/>
    <s v="MVT-R DN32"/>
    <s v="материал подрядчика"/>
    <x v="4"/>
    <s v="1"/>
    <n v="1"/>
    <n v="1"/>
  </r>
  <r>
    <n v="127"/>
    <x v="2"/>
    <x v="2"/>
    <x v="126"/>
    <s v="LV DN15"/>
    <s v="материал подрядчика"/>
    <x v="4"/>
    <s v="3"/>
    <n v="1"/>
    <n v="3"/>
  </r>
  <r>
    <n v="128"/>
    <x v="2"/>
    <x v="2"/>
    <x v="127"/>
    <s v="LV DN20"/>
    <s v="материал подрядчика"/>
    <x v="4"/>
    <s v="1"/>
    <n v="1"/>
    <n v="1"/>
  </r>
  <r>
    <n v="129"/>
    <x v="2"/>
    <x v="2"/>
    <x v="128"/>
    <s v="KZ01"/>
    <s v="материал подрядчика"/>
    <x v="4"/>
    <s v="1"/>
    <n v="1"/>
    <n v="1"/>
  </r>
  <r>
    <n v="130"/>
    <x v="2"/>
    <x v="2"/>
    <x v="129"/>
    <s v="KT01"/>
    <s v="материал подрядчика"/>
    <x v="4"/>
    <s v="1"/>
    <n v="1"/>
    <n v="1"/>
  </r>
  <r>
    <n v="131"/>
    <x v="2"/>
    <x v="2"/>
    <x v="130"/>
    <s v="MNF-R2 DN 65 PN25"/>
    <s v="материал подрядчика"/>
    <x v="4"/>
    <s v="2"/>
    <n v="1"/>
    <n v="2"/>
  </r>
  <r>
    <n v="132"/>
    <x v="2"/>
    <x v="2"/>
    <x v="131"/>
    <s v="TR-N DN20"/>
    <s v="материал подрядчика"/>
    <x v="4"/>
    <s v="1"/>
    <n v="1"/>
    <n v="1"/>
  </r>
  <r>
    <n v="133"/>
    <x v="2"/>
    <x v="2"/>
    <x v="132"/>
    <s v="TR-N DN15"/>
    <s v="материал подрядчика"/>
    <x v="4"/>
    <s v="4"/>
    <n v="1"/>
    <n v="4"/>
  </r>
  <r>
    <n v="134"/>
    <x v="2"/>
    <x v="2"/>
    <x v="133"/>
    <s v=""/>
    <s v="материал подрядчика"/>
    <x v="4"/>
    <s v="2"/>
    <n v="1"/>
    <n v="2"/>
  </r>
  <r>
    <n v="135"/>
    <x v="2"/>
    <x v="2"/>
    <x v="134"/>
    <s v="VT.214.N.04"/>
    <s v="материал подрядчика"/>
    <x v="4"/>
    <s v="17"/>
    <n v="1"/>
    <n v="17"/>
  </r>
  <r>
    <n v="136"/>
    <x v="2"/>
    <x v="2"/>
    <x v="134"/>
    <s v="VT.214.N.05"/>
    <s v="материал подрядчика"/>
    <x v="4"/>
    <s v="2"/>
    <n v="1"/>
    <n v="2"/>
  </r>
  <r>
    <n v="137"/>
    <x v="2"/>
    <x v="2"/>
    <x v="134"/>
    <s v="VT.214.N.06"/>
    <s v="материал подрядчика"/>
    <x v="4"/>
    <s v="4"/>
    <n v="1"/>
    <n v="4"/>
  </r>
  <r>
    <n v="138"/>
    <x v="2"/>
    <x v="2"/>
    <x v="134"/>
    <s v="VT.214.N.08"/>
    <s v="материал подрядчика"/>
    <x v="4"/>
    <s v="4"/>
    <n v="1"/>
    <n v="4"/>
  </r>
  <r>
    <n v="139"/>
    <x v="2"/>
    <x v="2"/>
    <x v="135"/>
    <s v=""/>
    <s v="материал подрядчика"/>
    <x v="4"/>
    <s v="22"/>
    <n v="1"/>
    <n v="22"/>
  </r>
  <r>
    <n v="140"/>
    <x v="2"/>
    <x v="2"/>
    <x v="136"/>
    <s v="LD Pride 47.20.В-В.Р"/>
    <s v="материал подрядчика"/>
    <x v="4"/>
    <s v="1"/>
    <n v="1"/>
    <n v="1"/>
  </r>
  <r>
    <n v="141"/>
    <x v="2"/>
    <x v="2"/>
    <x v="137"/>
    <s v="LD Pride 47.15.В-ГШ.Б"/>
    <s v="материал подрядчика"/>
    <x v="4"/>
    <s v="11"/>
    <n v="1"/>
    <n v="11"/>
  </r>
  <r>
    <n v="142"/>
    <x v="2"/>
    <x v="2"/>
    <x v="138"/>
    <s v="VT.217.N.04"/>
    <s v="материал подрядчика"/>
    <x v="4"/>
    <s v="16"/>
    <n v="1"/>
    <n v="16"/>
  </r>
  <r>
    <n v="143"/>
    <x v="2"/>
    <x v="2"/>
    <x v="139"/>
    <s v="VT.217.N.05"/>
    <s v="материал подрядчика"/>
    <x v="4"/>
    <s v="12"/>
    <n v="1"/>
    <n v="12"/>
  </r>
  <r>
    <n v="144"/>
    <x v="2"/>
    <x v="2"/>
    <x v="140"/>
    <s v="КШ.Ц.Ф.065.025.Н/П.02"/>
    <s v="материал подрядчика"/>
    <x v="4"/>
    <s v="4"/>
    <n v="1"/>
    <n v="4"/>
  </r>
  <r>
    <n v="145"/>
    <x v="0"/>
    <x v="0"/>
    <x v="141"/>
    <m/>
    <m/>
    <x v="0"/>
    <m/>
    <m/>
    <m/>
  </r>
  <r>
    <n v="146"/>
    <x v="1"/>
    <x v="1"/>
    <x v="2"/>
    <m/>
    <s v="договорная цена"/>
    <x v="1"/>
    <n v="190.76999999999998"/>
    <n v="1"/>
    <n v="190.77"/>
  </r>
  <r>
    <n v="147"/>
    <x v="2"/>
    <x v="2"/>
    <x v="3"/>
    <s v="ГОСТ 3262-75"/>
    <s v="материал подрядчика"/>
    <x v="1"/>
    <n v="2"/>
    <n v="1.1000000000000001"/>
    <n v="2"/>
  </r>
  <r>
    <n v="148"/>
    <x v="2"/>
    <x v="2"/>
    <x v="4"/>
    <s v="ГОСТ 3262-75"/>
    <s v="материал подрядчика"/>
    <x v="1"/>
    <n v="0.26"/>
    <n v="1.1000000000000001"/>
    <n v="0"/>
  </r>
  <r>
    <n v="149"/>
    <x v="2"/>
    <x v="2"/>
    <x v="5"/>
    <s v="ГОСТ 3262-75"/>
    <s v="материал подрядчика"/>
    <x v="1"/>
    <n v="33.58"/>
    <n v="1.1000000000000001"/>
    <n v="37"/>
  </r>
  <r>
    <n v="150"/>
    <x v="2"/>
    <x v="2"/>
    <x v="6"/>
    <s v="ГОСТ 3262-75"/>
    <s v="материал подрядчика"/>
    <x v="1"/>
    <n v="10.72"/>
    <n v="1.1000000000000001"/>
    <n v="12"/>
  </r>
  <r>
    <n v="151"/>
    <x v="2"/>
    <x v="2"/>
    <x v="7"/>
    <s v="ГОСТ 3262-75"/>
    <s v="материал подрядчика"/>
    <x v="1"/>
    <n v="63.36"/>
    <n v="1.1000000000000001"/>
    <n v="70"/>
  </r>
  <r>
    <n v="152"/>
    <x v="2"/>
    <x v="2"/>
    <x v="8"/>
    <s v="ГОСТ 3262-75"/>
    <s v="материал подрядчика"/>
    <x v="1"/>
    <n v="80.849999999999994"/>
    <n v="1.1000000000000001"/>
    <n v="89"/>
  </r>
  <r>
    <n v="153"/>
    <x v="1"/>
    <x v="4"/>
    <x v="14"/>
    <m/>
    <s v="договорная цена"/>
    <x v="2"/>
    <n v="34.169480000000007"/>
    <n v="1"/>
    <n v="34.17"/>
  </r>
  <r>
    <n v="154"/>
    <x v="2"/>
    <x v="2"/>
    <x v="16"/>
    <s v="ГОСТ 12707-77"/>
    <s v="материал подрядчика"/>
    <x v="3"/>
    <n v="4.95"/>
    <n v="1.1499999999999999"/>
    <n v="6"/>
  </r>
  <r>
    <n v="155"/>
    <x v="2"/>
    <x v="2"/>
    <x v="17"/>
    <s v="ГОСТ 6465-76"/>
    <s v="материал подрядчика"/>
    <x v="3"/>
    <n v="6.7"/>
    <n v="1.2"/>
    <n v="8"/>
  </r>
  <r>
    <n v="156"/>
    <x v="1"/>
    <x v="5"/>
    <x v="18"/>
    <m/>
    <s v="договорная цена"/>
    <x v="1"/>
    <n v="338.76"/>
    <n v="1"/>
    <n v="338.76"/>
  </r>
  <r>
    <n v="157"/>
    <x v="2"/>
    <x v="2"/>
    <x v="19"/>
    <s v="Energoflex Super Protect"/>
    <s v="материал подрядчика"/>
    <x v="1"/>
    <n v="14.98"/>
    <n v="1.1000000000000001"/>
    <n v="16"/>
  </r>
  <r>
    <n v="158"/>
    <x v="2"/>
    <x v="2"/>
    <x v="20"/>
    <s v="Energoflex Super Protect"/>
    <s v="материал подрядчика"/>
    <x v="1"/>
    <n v="95.07"/>
    <n v="1.1000000000000001"/>
    <n v="105"/>
  </r>
  <r>
    <n v="159"/>
    <x v="2"/>
    <x v="2"/>
    <x v="21"/>
    <s v="Energoflex Super Protect"/>
    <s v="материал подрядчика"/>
    <x v="1"/>
    <n v="56.86"/>
    <n v="1.1000000000000001"/>
    <n v="63"/>
  </r>
  <r>
    <n v="160"/>
    <x v="2"/>
    <x v="2"/>
    <x v="22"/>
    <s v="Energoflex Super Protect"/>
    <s v="материал подрядчика"/>
    <x v="1"/>
    <n v="171.85"/>
    <n v="1.1000000000000001"/>
    <n v="189"/>
  </r>
  <r>
    <n v="161"/>
    <x v="1"/>
    <x v="6"/>
    <x v="23"/>
    <m/>
    <s v="договорная цена"/>
    <x v="1"/>
    <n v="186.69"/>
    <n v="1"/>
    <n v="186.69"/>
  </r>
  <r>
    <n v="162"/>
    <x v="2"/>
    <x v="2"/>
    <x v="24"/>
    <s v="K-Flex ST"/>
    <s v="материал подрядчика"/>
    <x v="1"/>
    <n v="0.65"/>
    <n v="1.1000000000000001"/>
    <n v="1"/>
  </r>
  <r>
    <n v="163"/>
    <x v="2"/>
    <x v="2"/>
    <x v="25"/>
    <s v="K-Flex ST"/>
    <s v="материал подрядчика"/>
    <x v="1"/>
    <n v="36.630000000000003"/>
    <n v="1.1000000000000001"/>
    <n v="40"/>
  </r>
  <r>
    <n v="164"/>
    <x v="2"/>
    <x v="2"/>
    <x v="26"/>
    <s v="K-Flex ST"/>
    <s v="материал подрядчика"/>
    <x v="1"/>
    <n v="11.68"/>
    <n v="1.1000000000000001"/>
    <n v="13"/>
  </r>
  <r>
    <n v="165"/>
    <x v="2"/>
    <x v="2"/>
    <x v="27"/>
    <s v="K-Flex ST"/>
    <s v="материал подрядчика"/>
    <x v="1"/>
    <n v="49.52"/>
    <n v="1.1000000000000001"/>
    <n v="54"/>
  </r>
  <r>
    <n v="166"/>
    <x v="2"/>
    <x v="2"/>
    <x v="28"/>
    <s v="K-Flex ST"/>
    <s v="материал подрядчика"/>
    <x v="1"/>
    <n v="88.21"/>
    <n v="1.1000000000000001"/>
    <n v="97"/>
  </r>
  <r>
    <n v="167"/>
    <x v="1"/>
    <x v="7"/>
    <x v="33"/>
    <m/>
    <s v="договорная цена"/>
    <x v="1"/>
    <n v="19.600000000000001"/>
    <n v="1"/>
    <n v="19.600000000000001"/>
  </r>
  <r>
    <n v="168"/>
    <x v="2"/>
    <x v="2"/>
    <x v="142"/>
    <s v="Rockwoll"/>
    <s v="материал подрядчика"/>
    <x v="1"/>
    <n v="19.600000000000001"/>
    <n v="1.1000000000000001"/>
    <n v="22"/>
  </r>
  <r>
    <n v="169"/>
    <x v="1"/>
    <x v="13"/>
    <x v="60"/>
    <m/>
    <s v="договорная цена"/>
    <x v="4"/>
    <n v="33"/>
    <n v="1"/>
    <n v="33"/>
  </r>
  <r>
    <n v="170"/>
    <x v="2"/>
    <x v="2"/>
    <x v="143"/>
    <s v="Prado Universal 22-500-1200"/>
    <s v="материал подрядчика"/>
    <x v="4"/>
    <s v="2"/>
    <n v="1"/>
    <n v="2"/>
  </r>
  <r>
    <n v="171"/>
    <x v="2"/>
    <x v="2"/>
    <x v="144"/>
    <s v="Prado Universal 22-500-1300"/>
    <s v="материал подрядчика"/>
    <x v="4"/>
    <s v="3"/>
    <n v="1"/>
    <n v="3"/>
  </r>
  <r>
    <n v="172"/>
    <x v="2"/>
    <x v="2"/>
    <x v="145"/>
    <s v="Prado Universal 33-500-1100"/>
    <s v="материал подрядчика"/>
    <x v="4"/>
    <s v="6"/>
    <n v="1"/>
    <n v="6"/>
  </r>
  <r>
    <n v="173"/>
    <x v="2"/>
    <x v="2"/>
    <x v="146"/>
    <s v="Prado Universal 33-500-1200"/>
    <s v="материал подрядчика"/>
    <x v="4"/>
    <s v="4"/>
    <n v="1"/>
    <n v="4"/>
  </r>
  <r>
    <n v="174"/>
    <x v="2"/>
    <x v="2"/>
    <x v="147"/>
    <s v="Prado Universal 33-500-1300"/>
    <s v="материал подрядчика"/>
    <x v="4"/>
    <s v="1"/>
    <n v="1"/>
    <n v="1"/>
  </r>
  <r>
    <n v="175"/>
    <x v="2"/>
    <x v="2"/>
    <x v="148"/>
    <s v="Prado Universal 33-500-1400"/>
    <s v="материал подрядчика"/>
    <x v="4"/>
    <s v="3"/>
    <n v="1"/>
    <n v="3"/>
  </r>
  <r>
    <n v="176"/>
    <x v="2"/>
    <x v="2"/>
    <x v="149"/>
    <s v="Prado Universal 33-500-1700"/>
    <s v="материал подрядчика"/>
    <x v="4"/>
    <s v="3"/>
    <n v="1"/>
    <n v="3"/>
  </r>
  <r>
    <n v="177"/>
    <x v="2"/>
    <x v="2"/>
    <x v="150"/>
    <s v="Prado Universal 33-500-1700L"/>
    <s v="материал подрядчика"/>
    <x v="4"/>
    <s v="3"/>
    <n v="1"/>
    <n v="3"/>
  </r>
  <r>
    <n v="178"/>
    <x v="2"/>
    <x v="2"/>
    <x v="151"/>
    <s v="Prado Universal 33-500-2000"/>
    <s v="материал подрядчика"/>
    <x v="4"/>
    <s v="7"/>
    <n v="1"/>
    <n v="7"/>
  </r>
  <r>
    <n v="179"/>
    <x v="2"/>
    <x v="2"/>
    <x v="152"/>
    <s v="Prado Universal 33-500-2200"/>
    <s v="материал подрядчика"/>
    <x v="4"/>
    <s v="1"/>
    <n v="1"/>
    <n v="1"/>
  </r>
  <r>
    <n v="180"/>
    <x v="1"/>
    <x v="12"/>
    <x v="51"/>
    <m/>
    <s v="договорная цена"/>
    <x v="1"/>
    <n v="355.65999999999997"/>
    <n v="1"/>
    <n v="355.66"/>
  </r>
  <r>
    <n v="181"/>
    <x v="2"/>
    <x v="2"/>
    <x v="52"/>
    <s v=""/>
    <s v="материал подрядчика"/>
    <x v="1"/>
    <n v="31.78"/>
    <n v="1.1000000000000001"/>
    <n v="35"/>
  </r>
  <r>
    <n v="182"/>
    <x v="2"/>
    <x v="2"/>
    <x v="53"/>
    <s v=""/>
    <s v="материал подрядчика"/>
    <x v="1"/>
    <n v="95.17"/>
    <n v="1.1000000000000001"/>
    <n v="105"/>
  </r>
  <r>
    <n v="183"/>
    <x v="2"/>
    <x v="2"/>
    <x v="54"/>
    <s v=""/>
    <s v="материал подрядчика"/>
    <x v="1"/>
    <n v="56.86"/>
    <n v="1.1000000000000001"/>
    <n v="63"/>
  </r>
  <r>
    <n v="184"/>
    <x v="2"/>
    <x v="2"/>
    <x v="55"/>
    <s v=""/>
    <s v="материал подрядчика"/>
    <x v="1"/>
    <n v="171.85"/>
    <n v="1.1000000000000001"/>
    <n v="189"/>
  </r>
  <r>
    <n v="185"/>
    <x v="1"/>
    <x v="17"/>
    <x v="117"/>
    <m/>
    <s v="договорная цена"/>
    <x v="4"/>
    <n v="126"/>
    <n v="1"/>
    <n v="126"/>
  </r>
  <r>
    <n v="186"/>
    <x v="2"/>
    <x v="2"/>
    <x v="119"/>
    <s v="Авт.воздухоотводчик"/>
    <s v="материал подрядчика"/>
    <x v="4"/>
    <s v="14"/>
    <n v="1"/>
    <n v="14"/>
  </r>
  <r>
    <n v="187"/>
    <x v="2"/>
    <x v="2"/>
    <x v="120"/>
    <s v="VT.502.NA.04"/>
    <s v="материал подрядчика"/>
    <x v="4"/>
    <s v="2"/>
    <n v="1"/>
    <n v="2"/>
  </r>
  <r>
    <n v="188"/>
    <x v="2"/>
    <x v="2"/>
    <x v="153"/>
    <s v="KY01"/>
    <s v="материал подрядчика"/>
    <x v="4"/>
    <s v="33"/>
    <n v="1"/>
    <n v="33"/>
  </r>
  <r>
    <n v="189"/>
    <x v="2"/>
    <x v="2"/>
    <x v="122"/>
    <s v="APT-R DN25"/>
    <s v="материал подрядчика"/>
    <x v="4"/>
    <s v="1"/>
    <n v="1"/>
    <n v="1"/>
  </r>
  <r>
    <n v="190"/>
    <x v="2"/>
    <x v="2"/>
    <x v="123"/>
    <s v="APT-R DN15"/>
    <s v="материал подрядчика"/>
    <x v="4"/>
    <s v="5"/>
    <n v="1"/>
    <n v="5"/>
  </r>
  <r>
    <n v="191"/>
    <x v="2"/>
    <x v="2"/>
    <x v="124"/>
    <s v="MVT-R DN15"/>
    <s v="материал подрядчика"/>
    <x v="4"/>
    <s v="5"/>
    <n v="1"/>
    <n v="5"/>
  </r>
  <r>
    <n v="192"/>
    <x v="2"/>
    <x v="2"/>
    <x v="125"/>
    <s v="MVT-R DN32"/>
    <s v="материал подрядчика"/>
    <x v="4"/>
    <s v="1"/>
    <n v="1"/>
    <n v="1"/>
  </r>
  <r>
    <n v="193"/>
    <x v="2"/>
    <x v="2"/>
    <x v="134"/>
    <s v="VT.214.N.04"/>
    <s v="материал подрядчика"/>
    <x v="4"/>
    <s v="9"/>
    <n v="1"/>
    <n v="9"/>
  </r>
  <r>
    <n v="194"/>
    <x v="2"/>
    <x v="2"/>
    <x v="134"/>
    <s v="VT.214.N.05"/>
    <s v="материал подрядчика"/>
    <x v="4"/>
    <s v="2"/>
    <n v="1"/>
    <n v="2"/>
  </r>
  <r>
    <n v="195"/>
    <x v="2"/>
    <x v="2"/>
    <x v="134"/>
    <s v="VT.214.N.06"/>
    <s v="материал подрядчика"/>
    <x v="4"/>
    <s v="24"/>
    <n v="1"/>
    <n v="24"/>
  </r>
  <r>
    <n v="196"/>
    <x v="2"/>
    <x v="2"/>
    <x v="134"/>
    <s v="VT.214.N.07"/>
    <s v="материал подрядчика"/>
    <x v="4"/>
    <s v="10"/>
    <n v="1"/>
    <n v="10"/>
  </r>
  <r>
    <n v="197"/>
    <x v="2"/>
    <x v="2"/>
    <x v="134"/>
    <s v="VT.214.N.08"/>
    <s v="материал подрядчика"/>
    <x v="4"/>
    <s v="4"/>
    <n v="1"/>
    <n v="4"/>
  </r>
  <r>
    <n v="198"/>
    <x v="2"/>
    <x v="2"/>
    <x v="138"/>
    <s v="VT.217.N.04"/>
    <s v="материал подрядчика"/>
    <x v="4"/>
    <s v="16"/>
    <n v="1"/>
    <n v="16"/>
  </r>
  <r>
    <n v="199"/>
    <x v="1"/>
    <x v="18"/>
    <x v="154"/>
    <m/>
    <s v="материал подрядчика"/>
    <x v="4"/>
    <n v="6"/>
    <n v="1"/>
    <n v="6"/>
  </r>
  <r>
    <n v="200"/>
    <x v="2"/>
    <x v="2"/>
    <x v="155"/>
    <s v=" qp=2,5м3/час"/>
    <s v="материал подрядчика"/>
    <x v="4"/>
    <n v="6"/>
    <n v="1"/>
    <n v="6"/>
  </r>
  <r>
    <n v="201"/>
    <x v="1"/>
    <x v="19"/>
    <x v="112"/>
    <m/>
    <s v="договорная цена"/>
    <x v="4"/>
    <s v="33"/>
    <n v="1"/>
    <n v="33"/>
  </r>
  <r>
    <n v="202"/>
    <x v="2"/>
    <x v="2"/>
    <x v="115"/>
    <s v="ET01"/>
    <s v="материал подрядчика"/>
    <x v="4"/>
    <s v="33"/>
    <n v="1"/>
    <n v="33"/>
  </r>
  <r>
    <n v="203"/>
    <x v="1"/>
    <x v="0"/>
    <x v="156"/>
    <m/>
    <s v="договорная цена"/>
    <x v="6"/>
    <m/>
    <n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B7DCF89-3415-4679-A652-F3ACA1B73921}" name="Сводная таблица6" cacheId="87" applyNumberFormats="0" applyBorderFormats="0" applyFontFormats="0" applyPatternFormats="0" applyAlignmentFormats="0" applyWidthHeightFormats="1" dataCaption="Значения" updatedVersion="7" minRefreshableVersion="3" useAutoFormatting="1" itemPrintTitles="1" createdVersion="7" indent="0" compact="0" compactData="0" gridDropZones="1" multipleFieldFilters="0" fieldListSortAscending="1">
  <location ref="A4:C160" firstHeaderRow="2" firstDataRow="2" firstDataCol="2" rowPageCount="2" colPageCount="1"/>
  <pivotFields count="10">
    <pivotField compact="0" outline="0" showAll="0"/>
    <pivotField axis="axisPage" compact="0" outline="0" multipleItemSelectionAllowed="1" showAll="0">
      <items count="4">
        <item x="2"/>
        <item x="1"/>
        <item h="1" x="0"/>
        <item t="default"/>
      </items>
    </pivotField>
    <pivotField axis="axisPage" compact="0" outline="0" showAll="0">
      <items count="21">
        <item x="0"/>
        <item x="12"/>
        <item x="1"/>
        <item x="3"/>
        <item x="13"/>
        <item x="14"/>
        <item x="15"/>
        <item x="4"/>
        <item x="7"/>
        <item x="5"/>
        <item x="6"/>
        <item x="17"/>
        <item x="8"/>
        <item x="16"/>
        <item x="19"/>
        <item x="9"/>
        <item x="10"/>
        <item x="11"/>
        <item x="18"/>
        <item x="2"/>
        <item t="default"/>
      </items>
    </pivotField>
    <pivotField axis="axisRow" compact="0" outline="0" showAll="0" defaultSubtotal="0">
      <items count="157">
        <item x="118"/>
        <item x="14"/>
        <item x="119"/>
        <item x="120"/>
        <item x="16"/>
        <item x="15"/>
        <item x="1"/>
        <item x="153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36"/>
        <item x="50"/>
        <item x="101"/>
        <item x="102"/>
        <item x="133"/>
        <item x="134"/>
        <item x="135"/>
        <item x="136"/>
        <item x="137"/>
        <item x="138"/>
        <item x="139"/>
        <item x="140"/>
        <item x="104"/>
        <item x="105"/>
        <item x="117"/>
        <item x="35"/>
        <item x="37"/>
        <item x="154"/>
        <item x="40"/>
        <item x="10"/>
        <item x="2"/>
        <item x="51"/>
        <item x="38"/>
        <item x="39"/>
        <item x="0"/>
        <item x="141"/>
        <item x="156"/>
        <item x="61"/>
        <item x="62"/>
        <item x="63"/>
        <item x="64"/>
        <item x="65"/>
        <item x="71"/>
        <item x="72"/>
        <item x="73"/>
        <item x="66"/>
        <item x="67"/>
        <item x="68"/>
        <item x="69"/>
        <item x="70"/>
        <item x="80"/>
        <item x="81"/>
        <item x="82"/>
        <item x="83"/>
        <item x="84"/>
        <item x="85"/>
        <item x="86"/>
        <item x="87"/>
        <item x="88"/>
        <item x="89"/>
        <item x="74"/>
        <item x="75"/>
        <item x="76"/>
        <item x="77"/>
        <item x="78"/>
        <item x="79"/>
        <item x="143"/>
        <item x="144"/>
        <item x="94"/>
        <item x="95"/>
        <item x="96"/>
        <item x="97"/>
        <item x="98"/>
        <item x="99"/>
        <item x="100"/>
        <item x="90"/>
        <item x="91"/>
        <item x="92"/>
        <item x="93"/>
        <item x="145"/>
        <item x="146"/>
        <item x="147"/>
        <item x="148"/>
        <item x="149"/>
        <item x="150"/>
        <item x="151"/>
        <item x="152"/>
        <item x="108"/>
        <item x="109"/>
        <item x="107"/>
        <item x="41"/>
        <item x="23"/>
        <item x="18"/>
        <item x="33"/>
        <item x="155"/>
        <item x="111"/>
        <item x="113"/>
        <item x="114"/>
        <item x="115"/>
        <item x="116"/>
        <item x="52"/>
        <item x="56"/>
        <item x="53"/>
        <item x="57"/>
        <item x="54"/>
        <item x="58"/>
        <item x="55"/>
        <item x="59"/>
        <item x="3"/>
        <item x="4"/>
        <item x="5"/>
        <item x="6"/>
        <item x="7"/>
        <item x="8"/>
        <item x="9"/>
        <item x="13"/>
        <item x="11"/>
        <item x="12"/>
        <item x="19"/>
        <item x="20"/>
        <item x="21"/>
        <item x="22"/>
        <item x="31"/>
        <item x="24"/>
        <item x="25"/>
        <item x="26"/>
        <item x="27"/>
        <item x="28"/>
        <item x="29"/>
        <item x="30"/>
        <item x="32"/>
        <item x="103"/>
        <item x="60"/>
        <item x="42"/>
        <item x="106"/>
        <item x="110"/>
        <item x="112"/>
        <item x="34"/>
        <item x="142"/>
        <item x="17"/>
        <item x="43"/>
        <item x="44"/>
        <item x="45"/>
        <item x="46"/>
        <item x="47"/>
        <item x="48"/>
        <item x="49"/>
      </items>
    </pivotField>
    <pivotField compact="0" outline="0" showAll="0"/>
    <pivotField compact="0" outline="0" showAll="0"/>
    <pivotField axis="axisRow" compact="0" outline="0" showAll="0">
      <items count="8">
        <item x="3"/>
        <item x="6"/>
        <item x="5"/>
        <item x="1"/>
        <item x="2"/>
        <item x="4"/>
        <item x="0"/>
        <item t="default"/>
      </items>
    </pivotField>
    <pivotField compact="0" outline="0" showAll="0"/>
    <pivotField compact="0" outline="0" showAll="0"/>
    <pivotField dataField="1" compact="0" outline="0" showAll="0"/>
  </pivotFields>
  <rowFields count="2">
    <field x="3"/>
    <field x="6"/>
  </rowFields>
  <rowItems count="155">
    <i>
      <x/>
      <x v="5"/>
    </i>
    <i>
      <x v="1"/>
      <x v="4"/>
    </i>
    <i>
      <x v="2"/>
      <x v="5"/>
    </i>
    <i>
      <x v="3"/>
      <x v="5"/>
    </i>
    <i>
      <x v="4"/>
      <x/>
    </i>
    <i>
      <x v="5"/>
      <x/>
    </i>
    <i>
      <x v="7"/>
      <x v="5"/>
    </i>
    <i>
      <x v="8"/>
      <x v="5"/>
    </i>
    <i>
      <x v="9"/>
      <x v="5"/>
    </i>
    <i>
      <x v="10"/>
      <x v="5"/>
    </i>
    <i>
      <x v="11"/>
      <x v="5"/>
    </i>
    <i>
      <x v="12"/>
      <x v="5"/>
    </i>
    <i>
      <x v="13"/>
      <x v="5"/>
    </i>
    <i>
      <x v="14"/>
      <x v="5"/>
    </i>
    <i>
      <x v="15"/>
      <x v="5"/>
    </i>
    <i>
      <x v="16"/>
      <x v="5"/>
    </i>
    <i>
      <x v="17"/>
      <x v="5"/>
    </i>
    <i>
      <x v="18"/>
      <x v="5"/>
    </i>
    <i>
      <x v="19"/>
      <x v="5"/>
    </i>
    <i>
      <x v="20"/>
      <x v="5"/>
    </i>
    <i>
      <x v="21"/>
      <x v="2"/>
    </i>
    <i>
      <x v="22"/>
      <x v="5"/>
    </i>
    <i>
      <x v="23"/>
      <x v="5"/>
    </i>
    <i>
      <x v="24"/>
      <x v="5"/>
    </i>
    <i>
      <x v="25"/>
      <x v="5"/>
    </i>
    <i>
      <x v="26"/>
      <x v="5"/>
    </i>
    <i>
      <x v="27"/>
      <x v="5"/>
    </i>
    <i>
      <x v="28"/>
      <x v="5"/>
    </i>
    <i>
      <x v="29"/>
      <x v="5"/>
    </i>
    <i>
      <x v="30"/>
      <x v="5"/>
    </i>
    <i>
      <x v="31"/>
      <x v="5"/>
    </i>
    <i>
      <x v="32"/>
      <x v="5"/>
    </i>
    <i>
      <x v="33"/>
      <x v="5"/>
    </i>
    <i>
      <x v="34"/>
      <x v="5"/>
    </i>
    <i>
      <x v="35"/>
      <x v="5"/>
    </i>
    <i>
      <x v="36"/>
      <x v="5"/>
    </i>
    <i>
      <x v="37"/>
      <x v="5"/>
    </i>
    <i>
      <x v="38"/>
      <x v="5"/>
    </i>
    <i>
      <x v="39"/>
      <x v="3"/>
    </i>
    <i>
      <x v="40"/>
      <x v="3"/>
    </i>
    <i>
      <x v="41"/>
      <x v="3"/>
    </i>
    <i>
      <x v="42"/>
      <x v="5"/>
    </i>
    <i>
      <x v="43"/>
      <x v="5"/>
    </i>
    <i>
      <x v="46"/>
      <x v="1"/>
    </i>
    <i>
      <x v="47"/>
      <x v="5"/>
    </i>
    <i>
      <x v="48"/>
      <x v="5"/>
    </i>
    <i>
      <x v="49"/>
      <x v="5"/>
    </i>
    <i>
      <x v="50"/>
      <x v="5"/>
    </i>
    <i>
      <x v="51"/>
      <x v="5"/>
    </i>
    <i>
      <x v="52"/>
      <x v="5"/>
    </i>
    <i>
      <x v="53"/>
      <x v="5"/>
    </i>
    <i>
      <x v="54"/>
      <x v="5"/>
    </i>
    <i>
      <x v="55"/>
      <x v="5"/>
    </i>
    <i>
      <x v="56"/>
      <x v="5"/>
    </i>
    <i>
      <x v="57"/>
      <x v="5"/>
    </i>
    <i>
      <x v="58"/>
      <x v="5"/>
    </i>
    <i>
      <x v="59"/>
      <x v="5"/>
    </i>
    <i>
      <x v="60"/>
      <x v="5"/>
    </i>
    <i>
      <x v="61"/>
      <x v="5"/>
    </i>
    <i>
      <x v="62"/>
      <x v="5"/>
    </i>
    <i>
      <x v="63"/>
      <x v="5"/>
    </i>
    <i>
      <x v="64"/>
      <x v="5"/>
    </i>
    <i>
      <x v="65"/>
      <x v="5"/>
    </i>
    <i>
      <x v="66"/>
      <x v="5"/>
    </i>
    <i>
      <x v="67"/>
      <x v="5"/>
    </i>
    <i>
      <x v="68"/>
      <x v="5"/>
    </i>
    <i>
      <x v="69"/>
      <x v="5"/>
    </i>
    <i>
      <x v="70"/>
      <x v="5"/>
    </i>
    <i>
      <x v="71"/>
      <x v="5"/>
    </i>
    <i>
      <x v="72"/>
      <x v="5"/>
    </i>
    <i>
      <x v="73"/>
      <x v="5"/>
    </i>
    <i>
      <x v="74"/>
      <x v="5"/>
    </i>
    <i>
      <x v="75"/>
      <x v="5"/>
    </i>
    <i>
      <x v="76"/>
      <x v="5"/>
    </i>
    <i>
      <x v="77"/>
      <x v="5"/>
    </i>
    <i>
      <x v="78"/>
      <x v="5"/>
    </i>
    <i>
      <x v="79"/>
      <x v="5"/>
    </i>
    <i>
      <x v="80"/>
      <x v="5"/>
    </i>
    <i>
      <x v="81"/>
      <x v="5"/>
    </i>
    <i>
      <x v="82"/>
      <x v="5"/>
    </i>
    <i>
      <x v="83"/>
      <x v="5"/>
    </i>
    <i>
      <x v="84"/>
      <x v="5"/>
    </i>
    <i>
      <x v="85"/>
      <x v="5"/>
    </i>
    <i>
      <x v="86"/>
      <x v="5"/>
    </i>
    <i>
      <x v="87"/>
      <x v="5"/>
    </i>
    <i>
      <x v="88"/>
      <x v="5"/>
    </i>
    <i>
      <x v="89"/>
      <x v="5"/>
    </i>
    <i>
      <x v="90"/>
      <x v="5"/>
    </i>
    <i>
      <x v="91"/>
      <x v="5"/>
    </i>
    <i>
      <x v="92"/>
      <x v="5"/>
    </i>
    <i>
      <x v="93"/>
      <x v="5"/>
    </i>
    <i>
      <x v="94"/>
      <x v="5"/>
    </i>
    <i>
      <x v="95"/>
      <x v="5"/>
    </i>
    <i>
      <x v="96"/>
      <x v="5"/>
    </i>
    <i>
      <x v="97"/>
      <x v="5"/>
    </i>
    <i>
      <x v="98"/>
      <x v="5"/>
    </i>
    <i>
      <x v="99"/>
      <x v="5"/>
    </i>
    <i>
      <x v="100"/>
      <x v="5"/>
    </i>
    <i>
      <x v="101"/>
      <x v="3"/>
    </i>
    <i>
      <x v="102"/>
      <x v="3"/>
    </i>
    <i>
      <x v="103"/>
      <x v="3"/>
    </i>
    <i>
      <x v="104"/>
      <x v="5"/>
    </i>
    <i>
      <x v="105"/>
      <x v="5"/>
    </i>
    <i>
      <x v="106"/>
      <x v="5"/>
    </i>
    <i>
      <x v="107"/>
      <x v="5"/>
    </i>
    <i>
      <x v="108"/>
      <x v="5"/>
    </i>
    <i>
      <x v="109"/>
      <x v="5"/>
    </i>
    <i>
      <x v="110"/>
      <x v="3"/>
    </i>
    <i>
      <x v="111"/>
      <x v="3"/>
    </i>
    <i>
      <x v="112"/>
      <x v="3"/>
    </i>
    <i>
      <x v="113"/>
      <x v="3"/>
    </i>
    <i>
      <x v="114"/>
      <x v="3"/>
    </i>
    <i>
      <x v="115"/>
      <x v="3"/>
    </i>
    <i>
      <x v="116"/>
      <x v="3"/>
    </i>
    <i>
      <x v="117"/>
      <x v="3"/>
    </i>
    <i>
      <x v="118"/>
      <x v="3"/>
    </i>
    <i>
      <x v="119"/>
      <x v="3"/>
    </i>
    <i>
      <x v="120"/>
      <x v="3"/>
    </i>
    <i>
      <x v="121"/>
      <x v="3"/>
    </i>
    <i>
      <x v="122"/>
      <x v="3"/>
    </i>
    <i>
      <x v="123"/>
      <x v="3"/>
    </i>
    <i>
      <x v="124"/>
      <x v="3"/>
    </i>
    <i>
      <x v="125"/>
      <x v="3"/>
    </i>
    <i>
      <x v="126"/>
      <x v="3"/>
    </i>
    <i>
      <x v="127"/>
      <x v="3"/>
    </i>
    <i>
      <x v="128"/>
      <x v="3"/>
    </i>
    <i>
      <x v="129"/>
      <x v="3"/>
    </i>
    <i>
      <x v="130"/>
      <x v="3"/>
    </i>
    <i>
      <x v="131"/>
      <x v="3"/>
    </i>
    <i>
      <x v="132"/>
      <x v="3"/>
    </i>
    <i>
      <x v="133"/>
      <x v="3"/>
    </i>
    <i>
      <x v="134"/>
      <x v="3"/>
    </i>
    <i>
      <x v="135"/>
      <x v="3"/>
    </i>
    <i>
      <x v="136"/>
      <x v="3"/>
    </i>
    <i>
      <x v="137"/>
      <x v="3"/>
    </i>
    <i>
      <x v="138"/>
      <x v="3"/>
    </i>
    <i>
      <x v="139"/>
      <x v="3"/>
    </i>
    <i>
      <x v="140"/>
      <x v="3"/>
    </i>
    <i>
      <x v="141"/>
      <x v="5"/>
    </i>
    <i>
      <x v="142"/>
      <x v="5"/>
    </i>
    <i>
      <x v="143"/>
      <x v="5"/>
    </i>
    <i>
      <x v="144"/>
      <x v="5"/>
    </i>
    <i>
      <x v="145"/>
      <x v="5"/>
    </i>
    <i>
      <x v="146"/>
      <x v="5"/>
    </i>
    <i>
      <x v="147"/>
      <x v="3"/>
    </i>
    <i>
      <x v="148"/>
      <x v="3"/>
    </i>
    <i>
      <x v="149"/>
      <x/>
    </i>
    <i>
      <x v="150"/>
      <x v="5"/>
    </i>
    <i>
      <x v="151"/>
      <x v="5"/>
    </i>
    <i>
      <x v="152"/>
      <x v="5"/>
    </i>
    <i>
      <x v="153"/>
      <x v="5"/>
    </i>
    <i>
      <x v="154"/>
      <x v="5"/>
    </i>
    <i>
      <x v="155"/>
      <x v="5"/>
    </i>
    <i>
      <x v="156"/>
      <x v="5"/>
    </i>
    <i t="grand">
      <x/>
    </i>
  </rowItems>
  <colItems count="1">
    <i/>
  </colItems>
  <pageFields count="2">
    <pageField fld="1" hier="-1"/>
    <pageField fld="2" hier="-1"/>
  </pageFields>
  <dataFields count="1">
    <dataField name="Сумма по полю Кол-во с учетом коэф расхода" fld="9" baseField="0" baseItem="0"/>
  </dataFields>
  <formats count="1">
    <format dxfId="3">
      <pivotArea outline="0" fieldPosition="0">
        <references count="2">
          <reference field="3" count="1" selected="0">
            <x v="124"/>
          </reference>
          <reference field="6" count="1" selected="0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16B839-220B-42D4-96CD-B9BEB3571960}" name="Сводная таблица9" cacheId="81" applyNumberFormats="0" applyBorderFormats="0" applyFontFormats="0" applyPatternFormats="0" applyAlignmentFormats="0" applyWidthHeightFormats="1" dataCaption="Значения" updatedVersion="7" minRefreshableVersion="3" useAutoFormatting="1" itemPrintTitles="1" createdVersion="7" indent="0" compact="0" compactData="0" gridDropZones="1" multipleFieldFilters="0" fieldListSortAscending="1">
  <location ref="A4:C214" firstHeaderRow="2" firstDataRow="2" firstDataCol="2" rowPageCount="2" colPageCount="1"/>
  <pivotFields count="10">
    <pivotField compact="0" outline="0" showAll="0"/>
    <pivotField axis="axisPage" compact="0" outline="0" multipleItemSelectionAllowed="1" showAll="0">
      <items count="5">
        <item x="2"/>
        <item x="1"/>
        <item h="1" m="1" x="3"/>
        <item x="0"/>
        <item t="default"/>
      </items>
    </pivotField>
    <pivotField axis="axisPage" compact="0" outline="0" multipleItemSelectionAllowed="1" showAll="0">
      <items count="22">
        <item x="0"/>
        <item x="14"/>
        <item x="1"/>
        <item x="3"/>
        <item x="4"/>
        <item x="5"/>
        <item x="15"/>
        <item x="17"/>
        <item x="16"/>
        <item x="6"/>
        <item x="9"/>
        <item x="7"/>
        <item x="8"/>
        <item x="18"/>
        <item x="10"/>
        <item x="20"/>
        <item x="11"/>
        <item x="12"/>
        <item x="13"/>
        <item x="19"/>
        <item x="2"/>
        <item t="default"/>
      </items>
    </pivotField>
    <pivotField axis="axisRow" compact="0" outline="0" showAll="0" defaultSubtotal="0">
      <items count="213">
        <item x="23"/>
        <item x="183"/>
        <item x="184"/>
        <item x="185"/>
        <item x="24"/>
        <item x="1"/>
        <item x="177"/>
        <item x="178"/>
        <item x="207"/>
        <item x="158"/>
        <item x="179"/>
        <item x="202"/>
        <item x="180"/>
        <item x="181"/>
        <item x="159"/>
        <item x="162"/>
        <item x="160"/>
        <item x="161"/>
        <item x="182"/>
        <item x="56"/>
        <item x="51"/>
        <item x="52"/>
        <item x="53"/>
        <item x="54"/>
        <item x="55"/>
        <item x="142"/>
        <item x="143"/>
        <item x="144"/>
        <item x="163"/>
        <item x="164"/>
        <item x="165"/>
        <item x="166"/>
        <item x="203"/>
        <item x="167"/>
        <item x="168"/>
        <item x="169"/>
        <item x="170"/>
        <item x="204"/>
        <item x="173"/>
        <item x="174"/>
        <item x="171"/>
        <item x="172"/>
        <item x="175"/>
        <item x="205"/>
        <item x="176"/>
        <item x="186"/>
        <item x="187"/>
        <item x="206"/>
        <item x="150"/>
        <item x="151"/>
        <item x="157"/>
        <item x="50"/>
        <item x="57"/>
        <item x="208"/>
        <item x="64"/>
        <item x="10"/>
        <item x="2"/>
        <item x="21"/>
        <item x="16"/>
        <item x="78"/>
        <item x="63"/>
        <item x="58"/>
        <item x="59"/>
        <item x="60"/>
        <item x="61"/>
        <item x="62"/>
        <item x="0"/>
        <item x="188"/>
        <item x="210"/>
        <item x="89"/>
        <item x="90"/>
        <item x="91"/>
        <item x="92"/>
        <item x="93"/>
        <item x="94"/>
        <item x="95"/>
        <item x="84"/>
        <item x="85"/>
        <item x="86"/>
        <item x="87"/>
        <item x="88"/>
        <item x="102"/>
        <item x="103"/>
        <item x="104"/>
        <item x="105"/>
        <item x="106"/>
        <item x="107"/>
        <item x="108"/>
        <item x="109"/>
        <item x="110"/>
        <item x="96"/>
        <item x="97"/>
        <item x="98"/>
        <item x="99"/>
        <item x="100"/>
        <item x="101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11"/>
        <item x="112"/>
        <item x="113"/>
        <item x="114"/>
        <item x="115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28"/>
        <item x="197"/>
        <item x="198"/>
        <item x="199"/>
        <item x="200"/>
        <item x="201"/>
        <item x="146"/>
        <item x="148"/>
        <item x="147"/>
        <item x="70"/>
        <item x="65"/>
        <item x="66"/>
        <item x="67"/>
        <item x="68"/>
        <item x="69"/>
        <item x="35"/>
        <item x="26"/>
        <item x="46"/>
        <item x="209"/>
        <item x="153"/>
        <item x="154"/>
        <item x="155"/>
        <item x="156"/>
        <item x="79"/>
        <item x="80"/>
        <item x="81"/>
        <item x="82"/>
        <item x="3"/>
        <item x="4"/>
        <item x="5"/>
        <item x="189"/>
        <item x="6"/>
        <item x="7"/>
        <item x="8"/>
        <item x="190"/>
        <item x="191"/>
        <item x="9"/>
        <item x="192"/>
        <item x="193"/>
        <item x="20"/>
        <item x="22"/>
        <item x="14"/>
        <item x="17"/>
        <item x="18"/>
        <item x="19"/>
        <item x="11"/>
        <item x="12"/>
        <item x="15"/>
        <item x="13"/>
        <item x="29"/>
        <item m="1" x="212"/>
        <item x="30"/>
        <item x="31"/>
        <item m="1" x="211"/>
        <item x="32"/>
        <item x="27"/>
        <item x="33"/>
        <item x="34"/>
        <item x="194"/>
        <item x="28"/>
        <item x="44"/>
        <item x="45"/>
        <item x="36"/>
        <item x="37"/>
        <item x="38"/>
        <item x="39"/>
        <item x="40"/>
        <item x="41"/>
        <item x="42"/>
        <item x="43"/>
        <item x="149"/>
        <item x="83"/>
        <item x="71"/>
        <item x="145"/>
        <item x="152"/>
        <item x="195"/>
        <item x="48"/>
        <item x="49"/>
        <item x="47"/>
        <item x="196"/>
        <item x="25"/>
        <item x="72"/>
        <item x="73"/>
        <item x="74"/>
        <item x="75"/>
        <item x="76"/>
        <item x="77"/>
      </items>
    </pivotField>
    <pivotField compact="0" outline="0" showAll="0"/>
    <pivotField compact="0" outline="0" showAll="0"/>
    <pivotField axis="axisRow" compact="0" outline="0" showAll="0" defaultSubtotal="0">
      <items count="6">
        <item x="3"/>
        <item x="5"/>
        <item x="1"/>
        <item x="2"/>
        <item x="4"/>
        <item h="1" x="0"/>
      </items>
    </pivotField>
    <pivotField compact="0" outline="0" showAll="0"/>
    <pivotField compact="0" outline="0" showAll="0"/>
    <pivotField dataField="1" compact="0" outline="0" showAll="0"/>
  </pivotFields>
  <rowFields count="2">
    <field x="3"/>
    <field x="6"/>
  </rowFields>
  <rowItems count="209">
    <i>
      <x/>
      <x v="3"/>
    </i>
    <i>
      <x v="1"/>
      <x v="4"/>
    </i>
    <i>
      <x v="2"/>
      <x v="4"/>
    </i>
    <i>
      <x v="3"/>
      <x v="4"/>
    </i>
    <i>
      <x v="4"/>
      <x/>
    </i>
    <i>
      <x v="6"/>
      <x v="4"/>
    </i>
    <i>
      <x v="7"/>
      <x v="4"/>
    </i>
    <i>
      <x v="8"/>
      <x v="4"/>
    </i>
    <i>
      <x v="9"/>
      <x v="4"/>
    </i>
    <i>
      <x v="10"/>
      <x v="4"/>
    </i>
    <i>
      <x v="11"/>
      <x v="4"/>
    </i>
    <i>
      <x v="12"/>
      <x v="4"/>
    </i>
    <i>
      <x v="13"/>
      <x v="4"/>
    </i>
    <i>
      <x v="14"/>
      <x v="4"/>
    </i>
    <i>
      <x v="15"/>
      <x v="4"/>
    </i>
    <i>
      <x v="16"/>
      <x v="4"/>
    </i>
    <i>
      <x v="17"/>
      <x v="4"/>
    </i>
    <i>
      <x v="18"/>
      <x v="4"/>
    </i>
    <i>
      <x v="19"/>
      <x v="4"/>
    </i>
    <i>
      <x v="20"/>
      <x v="4"/>
    </i>
    <i>
      <x v="21"/>
      <x v="4"/>
    </i>
    <i>
      <x v="22"/>
      <x v="4"/>
    </i>
    <i>
      <x v="23"/>
      <x v="4"/>
    </i>
    <i>
      <x v="24"/>
      <x v="4"/>
    </i>
    <i>
      <x v="25"/>
      <x v="4"/>
    </i>
    <i>
      <x v="26"/>
      <x v="4"/>
    </i>
    <i>
      <x v="27"/>
      <x v="4"/>
    </i>
    <i>
      <x v="28"/>
      <x v="4"/>
    </i>
    <i>
      <x v="29"/>
      <x v="4"/>
    </i>
    <i>
      <x v="30"/>
      <x v="4"/>
    </i>
    <i>
      <x v="31"/>
      <x v="4"/>
    </i>
    <i>
      <x v="32"/>
      <x v="4"/>
    </i>
    <i>
      <x v="33"/>
      <x v="4"/>
    </i>
    <i>
      <x v="34"/>
      <x v="4"/>
    </i>
    <i>
      <x v="35"/>
      <x v="4"/>
    </i>
    <i>
      <x v="36"/>
      <x v="4"/>
    </i>
    <i>
      <x v="37"/>
      <x v="4"/>
    </i>
    <i>
      <x v="38"/>
      <x v="4"/>
    </i>
    <i>
      <x v="39"/>
      <x v="4"/>
    </i>
    <i>
      <x v="40"/>
      <x v="4"/>
    </i>
    <i>
      <x v="41"/>
      <x v="4"/>
    </i>
    <i>
      <x v="42"/>
      <x v="4"/>
    </i>
    <i>
      <x v="43"/>
      <x v="4"/>
    </i>
    <i>
      <x v="44"/>
      <x v="4"/>
    </i>
    <i>
      <x v="45"/>
      <x v="4"/>
    </i>
    <i>
      <x v="46"/>
      <x v="4"/>
    </i>
    <i>
      <x v="47"/>
      <x v="4"/>
    </i>
    <i>
      <x v="48"/>
      <x v="4"/>
    </i>
    <i>
      <x v="49"/>
      <x v="4"/>
    </i>
    <i>
      <x v="50"/>
      <x v="4"/>
    </i>
    <i>
      <x v="51"/>
      <x v="4"/>
    </i>
    <i>
      <x v="52"/>
      <x v="4"/>
    </i>
    <i>
      <x v="53"/>
      <x v="4"/>
    </i>
    <i>
      <x v="54"/>
      <x v="4"/>
    </i>
    <i>
      <x v="55"/>
      <x v="2"/>
    </i>
    <i>
      <x v="56"/>
      <x v="2"/>
    </i>
    <i>
      <x v="57"/>
      <x v="2"/>
    </i>
    <i>
      <x v="58"/>
      <x v="2"/>
    </i>
    <i>
      <x v="59"/>
      <x v="2"/>
    </i>
    <i>
      <x v="60"/>
      <x v="4"/>
    </i>
    <i>
      <x v="61"/>
      <x v="4"/>
    </i>
    <i>
      <x v="62"/>
      <x v="4"/>
    </i>
    <i>
      <x v="63"/>
      <x v="4"/>
    </i>
    <i>
      <x v="64"/>
      <x v="4"/>
    </i>
    <i>
      <x v="65"/>
      <x v="4"/>
    </i>
    <i>
      <x v="68"/>
      <x v="1"/>
    </i>
    <i>
      <x v="69"/>
      <x v="4"/>
    </i>
    <i>
      <x v="70"/>
      <x v="4"/>
    </i>
    <i>
      <x v="71"/>
      <x v="4"/>
    </i>
    <i>
      <x v="72"/>
      <x v="4"/>
    </i>
    <i>
      <x v="73"/>
      <x v="4"/>
    </i>
    <i>
      <x v="74"/>
      <x v="4"/>
    </i>
    <i>
      <x v="75"/>
      <x v="4"/>
    </i>
    <i>
      <x v="76"/>
      <x v="4"/>
    </i>
    <i>
      <x v="77"/>
      <x v="4"/>
    </i>
    <i>
      <x v="78"/>
      <x v="4"/>
    </i>
    <i>
      <x v="79"/>
      <x v="4"/>
    </i>
    <i>
      <x v="80"/>
      <x v="4"/>
    </i>
    <i>
      <x v="81"/>
      <x v="4"/>
    </i>
    <i>
      <x v="82"/>
      <x v="4"/>
    </i>
    <i>
      <x v="83"/>
      <x v="4"/>
    </i>
    <i>
      <x v="84"/>
      <x v="4"/>
    </i>
    <i>
      <x v="85"/>
      <x v="4"/>
    </i>
    <i>
      <x v="86"/>
      <x v="4"/>
    </i>
    <i>
      <x v="87"/>
      <x v="4"/>
    </i>
    <i>
      <x v="88"/>
      <x v="4"/>
    </i>
    <i>
      <x v="89"/>
      <x v="4"/>
    </i>
    <i>
      <x v="90"/>
      <x v="4"/>
    </i>
    <i>
      <x v="91"/>
      <x v="4"/>
    </i>
    <i>
      <x v="92"/>
      <x v="4"/>
    </i>
    <i>
      <x v="93"/>
      <x v="4"/>
    </i>
    <i>
      <x v="94"/>
      <x v="4"/>
    </i>
    <i>
      <x v="95"/>
      <x v="4"/>
    </i>
    <i>
      <x v="96"/>
      <x v="4"/>
    </i>
    <i>
      <x v="97"/>
      <x v="4"/>
    </i>
    <i>
      <x v="98"/>
      <x v="4"/>
    </i>
    <i>
      <x v="99"/>
      <x v="4"/>
    </i>
    <i>
      <x v="100"/>
      <x v="4"/>
    </i>
    <i>
      <x v="101"/>
      <x v="4"/>
    </i>
    <i>
      <x v="102"/>
      <x v="4"/>
    </i>
    <i>
      <x v="103"/>
      <x v="4"/>
    </i>
    <i>
      <x v="104"/>
      <x v="4"/>
    </i>
    <i>
      <x v="105"/>
      <x v="4"/>
    </i>
    <i>
      <x v="106"/>
      <x v="4"/>
    </i>
    <i>
      <x v="107"/>
      <x v="4"/>
    </i>
    <i>
      <x v="108"/>
      <x v="4"/>
    </i>
    <i>
      <x v="109"/>
      <x v="4"/>
    </i>
    <i>
      <x v="110"/>
      <x v="4"/>
    </i>
    <i>
      <x v="111"/>
      <x v="4"/>
    </i>
    <i>
      <x v="112"/>
      <x v="4"/>
    </i>
    <i>
      <x v="113"/>
      <x v="4"/>
    </i>
    <i>
      <x v="114"/>
      <x v="4"/>
    </i>
    <i>
      <x v="115"/>
      <x v="4"/>
    </i>
    <i>
      <x v="116"/>
      <x v="4"/>
    </i>
    <i>
      <x v="117"/>
      <x v="4"/>
    </i>
    <i>
      <x v="118"/>
      <x v="4"/>
    </i>
    <i>
      <x v="119"/>
      <x v="4"/>
    </i>
    <i>
      <x v="120"/>
      <x v="4"/>
    </i>
    <i>
      <x v="121"/>
      <x v="4"/>
    </i>
    <i>
      <x v="122"/>
      <x v="4"/>
    </i>
    <i>
      <x v="123"/>
      <x v="4"/>
    </i>
    <i>
      <x v="124"/>
      <x v="4"/>
    </i>
    <i>
      <x v="125"/>
      <x v="4"/>
    </i>
    <i>
      <x v="126"/>
      <x v="4"/>
    </i>
    <i>
      <x v="127"/>
      <x v="4"/>
    </i>
    <i>
      <x v="128"/>
      <x v="4"/>
    </i>
    <i>
      <x v="129"/>
      <x v="4"/>
    </i>
    <i>
      <x v="130"/>
      <x v="4"/>
    </i>
    <i>
      <x v="131"/>
      <x v="4"/>
    </i>
    <i>
      <x v="132"/>
      <x v="4"/>
    </i>
    <i>
      <x v="133"/>
      <x v="4"/>
    </i>
    <i>
      <x v="134"/>
      <x v="4"/>
    </i>
    <i>
      <x v="135"/>
      <x v="4"/>
    </i>
    <i>
      <x v="136"/>
      <x v="4"/>
    </i>
    <i>
      <x v="137"/>
      <x v="4"/>
    </i>
    <i>
      <x v="138"/>
      <x v="4"/>
    </i>
    <i>
      <x v="139"/>
      <x v="4"/>
    </i>
    <i>
      <x v="140"/>
      <x v="4"/>
    </i>
    <i>
      <x v="141"/>
      <x v="2"/>
    </i>
    <i>
      <x v="142"/>
      <x v="2"/>
    </i>
    <i>
      <x v="143"/>
      <x v="2"/>
    </i>
    <i>
      <x v="144"/>
      <x v="4"/>
    </i>
    <i>
      <x v="145"/>
      <x v="4"/>
    </i>
    <i>
      <x v="146"/>
      <x v="4"/>
    </i>
    <i>
      <x v="147"/>
      <x v="4"/>
    </i>
    <i>
      <x v="148"/>
      <x v="4"/>
    </i>
    <i>
      <x v="149"/>
      <x v="2"/>
    </i>
    <i>
      <x v="150"/>
      <x v="2"/>
    </i>
    <i>
      <x v="151"/>
      <x v="2"/>
    </i>
    <i>
      <x v="152"/>
      <x v="2"/>
    </i>
    <i>
      <x v="153"/>
      <x v="2"/>
    </i>
    <i>
      <x v="154"/>
      <x v="2"/>
    </i>
    <i>
      <x v="155"/>
      <x v="2"/>
    </i>
    <i>
      <x v="156"/>
      <x v="2"/>
    </i>
    <i>
      <x v="157"/>
      <x v="2"/>
    </i>
    <i>
      <x v="158"/>
      <x v="2"/>
    </i>
    <i>
      <x v="159"/>
      <x v="2"/>
    </i>
    <i>
      <x v="160"/>
      <x v="2"/>
    </i>
    <i>
      <x v="161"/>
      <x v="2"/>
    </i>
    <i>
      <x v="162"/>
      <x v="2"/>
    </i>
    <i>
      <x v="163"/>
      <x v="2"/>
    </i>
    <i>
      <x v="164"/>
      <x v="2"/>
    </i>
    <i>
      <x v="165"/>
      <x v="2"/>
    </i>
    <i>
      <x v="166"/>
      <x v="2"/>
    </i>
    <i>
      <x v="167"/>
      <x v="2"/>
    </i>
    <i>
      <x v="168"/>
      <x v="2"/>
    </i>
    <i>
      <x v="169"/>
      <x v="2"/>
    </i>
    <i>
      <x v="170"/>
      <x v="2"/>
    </i>
    <i>
      <x v="171"/>
      <x v="2"/>
    </i>
    <i>
      <x v="172"/>
      <x v="2"/>
    </i>
    <i>
      <x v="173"/>
      <x v="2"/>
    </i>
    <i>
      <x v="174"/>
      <x v="2"/>
    </i>
    <i>
      <x v="175"/>
      <x v="2"/>
    </i>
    <i>
      <x v="177"/>
      <x v="2"/>
    </i>
    <i>
      <x v="178"/>
      <x v="2"/>
    </i>
    <i>
      <x v="180"/>
      <x v="2"/>
    </i>
    <i>
      <x v="181"/>
      <x v="2"/>
    </i>
    <i>
      <x v="182"/>
      <x v="2"/>
    </i>
    <i>
      <x v="183"/>
      <x v="2"/>
    </i>
    <i>
      <x v="184"/>
      <x v="2"/>
    </i>
    <i>
      <x v="185"/>
      <x v="2"/>
    </i>
    <i>
      <x v="186"/>
      <x v="2"/>
    </i>
    <i>
      <x v="187"/>
      <x v="2"/>
    </i>
    <i>
      <x v="188"/>
      <x v="2"/>
    </i>
    <i>
      <x v="189"/>
      <x v="2"/>
    </i>
    <i>
      <x v="190"/>
      <x v="2"/>
    </i>
    <i>
      <x v="191"/>
      <x v="2"/>
    </i>
    <i>
      <x v="192"/>
      <x v="2"/>
    </i>
    <i>
      <x v="193"/>
      <x v="2"/>
    </i>
    <i>
      <x v="194"/>
      <x v="2"/>
    </i>
    <i>
      <x v="195"/>
      <x v="2"/>
    </i>
    <i>
      <x v="196"/>
      <x v="4"/>
    </i>
    <i>
      <x v="197"/>
      <x v="4"/>
    </i>
    <i>
      <x v="198"/>
      <x v="4"/>
    </i>
    <i>
      <x v="199"/>
      <x v="4"/>
    </i>
    <i>
      <x v="200"/>
      <x v="4"/>
    </i>
    <i>
      <x v="201"/>
      <x v="2"/>
    </i>
    <i>
      <x v="202"/>
      <x v="2"/>
    </i>
    <i>
      <x v="203"/>
      <x v="2"/>
    </i>
    <i>
      <x v="204"/>
      <x v="2"/>
    </i>
    <i>
      <x v="205"/>
      <x v="2"/>
    </i>
    <i>
      <x v="206"/>
      <x/>
    </i>
    <i>
      <x v="207"/>
      <x v="4"/>
    </i>
    <i>
      <x v="208"/>
      <x v="4"/>
    </i>
    <i>
      <x v="209"/>
      <x v="4"/>
    </i>
    <i>
      <x v="210"/>
      <x v="4"/>
    </i>
    <i>
      <x v="211"/>
      <x v="4"/>
    </i>
    <i>
      <x v="212"/>
      <x v="4"/>
    </i>
    <i t="grand">
      <x/>
    </i>
  </rowItems>
  <colItems count="1">
    <i/>
  </colItems>
  <pageFields count="2">
    <pageField fld="1" hier="-1"/>
    <pageField fld="2" hier="-1"/>
  </pageFields>
  <dataFields count="1">
    <dataField name="Сумма по полю Кол-во с учетом коэф расхода" fld="9" baseField="0" baseItem="0"/>
  </dataFields>
  <formats count="667">
    <format dxfId="6673">
      <pivotArea type="all" dataOnly="0" outline="0" fieldPosition="0"/>
    </format>
    <format dxfId="6672">
      <pivotArea outline="0" collapsedLevelsAreSubtotals="1" fieldPosition="0"/>
    </format>
    <format dxfId="6671">
      <pivotArea type="origin" dataOnly="0" labelOnly="1" outline="0" fieldPosition="0"/>
    </format>
    <format dxfId="6670">
      <pivotArea field="3" type="button" dataOnly="0" labelOnly="1" outline="0" axis="axisRow" fieldPosition="0"/>
    </format>
    <format dxfId="6669">
      <pivotArea field="6" type="button" dataOnly="0" labelOnly="1" outline="0" axis="axisRow" fieldPosition="1"/>
    </format>
    <format dxfId="6668">
      <pivotArea dataOnly="0" labelOnly="1" outline="0" fieldPosition="0">
        <references count="1">
          <reference field="3" count="25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6667">
      <pivotArea dataOnly="0" labelOnly="1" outline="0" fieldPosition="0">
        <references count="1">
          <reference field="3" count="25" defaultSubtotal="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6666">
      <pivotArea dataOnly="0" labelOnly="1" outline="0" fieldPosition="0">
        <references count="1">
          <reference field="3" count="25"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665">
      <pivotArea dataOnly="0" labelOnly="1" outline="0" fieldPosition="0">
        <references count="1">
          <reference field="3" count="25" defaultSubtotal="1"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664">
      <pivotArea dataOnly="0" labelOnly="1" outline="0" fieldPosition="0">
        <references count="1">
          <reference field="3" count="25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</reference>
        </references>
      </pivotArea>
    </format>
    <format dxfId="6663">
      <pivotArea dataOnly="0" labelOnly="1" outline="0" fieldPosition="0">
        <references count="1">
          <reference field="3" count="25" defaultSubtotal="1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</reference>
        </references>
      </pivotArea>
    </format>
    <format dxfId="6662">
      <pivotArea dataOnly="0" labelOnly="1" outline="0" fieldPosition="0">
        <references count="1">
          <reference field="3" count="25"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6661">
      <pivotArea dataOnly="0" labelOnly="1" outline="0" fieldPosition="0">
        <references count="1">
          <reference field="3" count="25" defaultSubtotal="1"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6660">
      <pivotArea dataOnly="0" labelOnly="1" outline="0" fieldPosition="0">
        <references count="1">
          <reference field="3" count="25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</reference>
        </references>
      </pivotArea>
    </format>
    <format dxfId="6659">
      <pivotArea dataOnly="0" labelOnly="1" outline="0" fieldPosition="0">
        <references count="1">
          <reference field="3" count="25" defaultSubtotal="1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</reference>
        </references>
      </pivotArea>
    </format>
    <format dxfId="6658">
      <pivotArea dataOnly="0" labelOnly="1" outline="0" fieldPosition="0">
        <references count="1">
          <reference field="3" count="25"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6657">
      <pivotArea dataOnly="0" labelOnly="1" outline="0" fieldPosition="0">
        <references count="1">
          <reference field="3" count="25" defaultSubtotal="1"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6656">
      <pivotArea dataOnly="0" labelOnly="1" outline="0" fieldPosition="0">
        <references count="1">
          <reference field="3" count="25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</reference>
        </references>
      </pivotArea>
    </format>
    <format dxfId="6655">
      <pivotArea dataOnly="0" labelOnly="1" outline="0" fieldPosition="0">
        <references count="1">
          <reference field="3" count="25" defaultSubtotal="1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</reference>
        </references>
      </pivotArea>
    </format>
    <format dxfId="6654">
      <pivotArea dataOnly="0" labelOnly="1" outline="0" fieldPosition="0">
        <references count="1">
          <reference field="3" count="25"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6653">
      <pivotArea dataOnly="0" labelOnly="1" outline="0" fieldPosition="0">
        <references count="1">
          <reference field="3" count="25" defaultSubtotal="1"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6652">
      <pivotArea dataOnly="0" labelOnly="1" outline="0" fieldPosition="0">
        <references count="1">
          <reference field="3" count="13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</reference>
        </references>
      </pivotArea>
    </format>
    <format dxfId="6651">
      <pivotArea dataOnly="0" labelOnly="1" outline="0" fieldPosition="0">
        <references count="1">
          <reference field="3" count="13" defaultSubtotal="1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</reference>
        </references>
      </pivotArea>
    </format>
    <format dxfId="6650">
      <pivotArea dataOnly="0" labelOnly="1" grandRow="1" outline="0" fieldPosition="0"/>
    </format>
    <format dxfId="6649">
      <pivotArea dataOnly="0" labelOnly="1" outline="0" fieldPosition="0">
        <references count="2">
          <reference field="3" count="1" selected="0">
            <x v="0"/>
          </reference>
          <reference field="6" count="1">
            <x v="3"/>
          </reference>
        </references>
      </pivotArea>
    </format>
    <format dxfId="6648">
      <pivotArea dataOnly="0" labelOnly="1" outline="0" fieldPosition="0">
        <references count="2">
          <reference field="3" count="1" selected="0">
            <x v="1"/>
          </reference>
          <reference field="6" count="1">
            <x v="4"/>
          </reference>
        </references>
      </pivotArea>
    </format>
    <format dxfId="6647">
      <pivotArea dataOnly="0" labelOnly="1" outline="0" fieldPosition="0">
        <references count="2">
          <reference field="3" count="1" selected="0">
            <x v="2"/>
          </reference>
          <reference field="6" count="1">
            <x v="4"/>
          </reference>
        </references>
      </pivotArea>
    </format>
    <format dxfId="6646">
      <pivotArea dataOnly="0" labelOnly="1" outline="0" fieldPosition="0">
        <references count="2">
          <reference field="3" count="1" selected="0">
            <x v="3"/>
          </reference>
          <reference field="6" count="1">
            <x v="4"/>
          </reference>
        </references>
      </pivotArea>
    </format>
    <format dxfId="6645">
      <pivotArea dataOnly="0" labelOnly="1" outline="0" fieldPosition="0">
        <references count="2">
          <reference field="3" count="1" selected="0">
            <x v="4"/>
          </reference>
          <reference field="6" count="1">
            <x v="0"/>
          </reference>
        </references>
      </pivotArea>
    </format>
    <format dxfId="6644">
      <pivotArea dataOnly="0" labelOnly="1" outline="0" fieldPosition="0">
        <references count="2">
          <reference field="3" count="1" selected="0">
            <x v="5"/>
          </reference>
          <reference field="6" count="1">
            <x v="5"/>
          </reference>
        </references>
      </pivotArea>
    </format>
    <format dxfId="6643">
      <pivotArea dataOnly="0" labelOnly="1" outline="0" fieldPosition="0">
        <references count="2">
          <reference field="3" count="1" selected="0">
            <x v="6"/>
          </reference>
          <reference field="6" count="1">
            <x v="4"/>
          </reference>
        </references>
      </pivotArea>
    </format>
    <format dxfId="6642">
      <pivotArea dataOnly="0" labelOnly="1" outline="0" fieldPosition="0">
        <references count="2">
          <reference field="3" count="1" selected="0">
            <x v="7"/>
          </reference>
          <reference field="6" count="1">
            <x v="4"/>
          </reference>
        </references>
      </pivotArea>
    </format>
    <format dxfId="6641">
      <pivotArea dataOnly="0" labelOnly="1" outline="0" fieldPosition="0">
        <references count="2">
          <reference field="3" count="1" selected="0">
            <x v="8"/>
          </reference>
          <reference field="6" count="1">
            <x v="4"/>
          </reference>
        </references>
      </pivotArea>
    </format>
    <format dxfId="6640">
      <pivotArea dataOnly="0" labelOnly="1" outline="0" fieldPosition="0">
        <references count="2">
          <reference field="3" count="1" selected="0">
            <x v="9"/>
          </reference>
          <reference field="6" count="1">
            <x v="4"/>
          </reference>
        </references>
      </pivotArea>
    </format>
    <format dxfId="6639">
      <pivotArea dataOnly="0" labelOnly="1" outline="0" fieldPosition="0">
        <references count="2">
          <reference field="3" count="1" selected="0">
            <x v="10"/>
          </reference>
          <reference field="6" count="1">
            <x v="4"/>
          </reference>
        </references>
      </pivotArea>
    </format>
    <format dxfId="6638">
      <pivotArea dataOnly="0" labelOnly="1" outline="0" fieldPosition="0">
        <references count="2">
          <reference field="3" count="1" selected="0">
            <x v="11"/>
          </reference>
          <reference field="6" count="1">
            <x v="4"/>
          </reference>
        </references>
      </pivotArea>
    </format>
    <format dxfId="6637">
      <pivotArea dataOnly="0" labelOnly="1" outline="0" fieldPosition="0">
        <references count="2">
          <reference field="3" count="1" selected="0">
            <x v="12"/>
          </reference>
          <reference field="6" count="1">
            <x v="4"/>
          </reference>
        </references>
      </pivotArea>
    </format>
    <format dxfId="6636">
      <pivotArea dataOnly="0" labelOnly="1" outline="0" fieldPosition="0">
        <references count="2">
          <reference field="3" count="1" selected="0">
            <x v="13"/>
          </reference>
          <reference field="6" count="1">
            <x v="4"/>
          </reference>
        </references>
      </pivotArea>
    </format>
    <format dxfId="6635">
      <pivotArea dataOnly="0" labelOnly="1" outline="0" fieldPosition="0">
        <references count="2">
          <reference field="3" count="1" selected="0">
            <x v="14"/>
          </reference>
          <reference field="6" count="1">
            <x v="4"/>
          </reference>
        </references>
      </pivotArea>
    </format>
    <format dxfId="6634">
      <pivotArea dataOnly="0" labelOnly="1" outline="0" fieldPosition="0">
        <references count="2">
          <reference field="3" count="1" selected="0">
            <x v="15"/>
          </reference>
          <reference field="6" count="1">
            <x v="4"/>
          </reference>
        </references>
      </pivotArea>
    </format>
    <format dxfId="6633">
      <pivotArea dataOnly="0" labelOnly="1" outline="0" fieldPosition="0">
        <references count="2">
          <reference field="3" count="1" selected="0">
            <x v="16"/>
          </reference>
          <reference field="6" count="1">
            <x v="4"/>
          </reference>
        </references>
      </pivotArea>
    </format>
    <format dxfId="6632">
      <pivotArea dataOnly="0" labelOnly="1" outline="0" fieldPosition="0">
        <references count="2">
          <reference field="3" count="1" selected="0">
            <x v="17"/>
          </reference>
          <reference field="6" count="1">
            <x v="4"/>
          </reference>
        </references>
      </pivotArea>
    </format>
    <format dxfId="6631">
      <pivotArea dataOnly="0" labelOnly="1" outline="0" fieldPosition="0">
        <references count="2">
          <reference field="3" count="1" selected="0">
            <x v="18"/>
          </reference>
          <reference field="6" count="1">
            <x v="4"/>
          </reference>
        </references>
      </pivotArea>
    </format>
    <format dxfId="6630">
      <pivotArea dataOnly="0" labelOnly="1" outline="0" fieldPosition="0">
        <references count="2">
          <reference field="3" count="1" selected="0">
            <x v="19"/>
          </reference>
          <reference field="6" count="1">
            <x v="4"/>
          </reference>
        </references>
      </pivotArea>
    </format>
    <format dxfId="6629">
      <pivotArea dataOnly="0" labelOnly="1" outline="0" fieldPosition="0">
        <references count="2">
          <reference field="3" count="1" selected="0">
            <x v="20"/>
          </reference>
          <reference field="6" count="1">
            <x v="4"/>
          </reference>
        </references>
      </pivotArea>
    </format>
    <format dxfId="6628">
      <pivotArea dataOnly="0" labelOnly="1" outline="0" fieldPosition="0">
        <references count="2">
          <reference field="3" count="1" selected="0">
            <x v="21"/>
          </reference>
          <reference field="6" count="1">
            <x v="4"/>
          </reference>
        </references>
      </pivotArea>
    </format>
    <format dxfId="6627">
      <pivotArea dataOnly="0" labelOnly="1" outline="0" fieldPosition="0">
        <references count="2">
          <reference field="3" count="1" selected="0">
            <x v="22"/>
          </reference>
          <reference field="6" count="1">
            <x v="4"/>
          </reference>
        </references>
      </pivotArea>
    </format>
    <format dxfId="6626">
      <pivotArea dataOnly="0" labelOnly="1" outline="0" fieldPosition="0">
        <references count="2">
          <reference field="3" count="1" selected="0">
            <x v="23"/>
          </reference>
          <reference field="6" count="1">
            <x v="4"/>
          </reference>
        </references>
      </pivotArea>
    </format>
    <format dxfId="6625">
      <pivotArea dataOnly="0" labelOnly="1" outline="0" fieldPosition="0">
        <references count="2">
          <reference field="3" count="1" selected="0">
            <x v="24"/>
          </reference>
          <reference field="6" count="1">
            <x v="4"/>
          </reference>
        </references>
      </pivotArea>
    </format>
    <format dxfId="6624">
      <pivotArea dataOnly="0" labelOnly="1" outline="0" fieldPosition="0">
        <references count="2">
          <reference field="3" count="1" selected="0">
            <x v="25"/>
          </reference>
          <reference field="6" count="1">
            <x v="4"/>
          </reference>
        </references>
      </pivotArea>
    </format>
    <format dxfId="6623">
      <pivotArea dataOnly="0" labelOnly="1" outline="0" fieldPosition="0">
        <references count="2">
          <reference field="3" count="1" selected="0">
            <x v="26"/>
          </reference>
          <reference field="6" count="1">
            <x v="4"/>
          </reference>
        </references>
      </pivotArea>
    </format>
    <format dxfId="6622">
      <pivotArea dataOnly="0" labelOnly="1" outline="0" fieldPosition="0">
        <references count="2">
          <reference field="3" count="1" selected="0">
            <x v="27"/>
          </reference>
          <reference field="6" count="1">
            <x v="4"/>
          </reference>
        </references>
      </pivotArea>
    </format>
    <format dxfId="6621">
      <pivotArea dataOnly="0" labelOnly="1" outline="0" fieldPosition="0">
        <references count="2">
          <reference field="3" count="1" selected="0">
            <x v="28"/>
          </reference>
          <reference field="6" count="1">
            <x v="4"/>
          </reference>
        </references>
      </pivotArea>
    </format>
    <format dxfId="6620">
      <pivotArea dataOnly="0" labelOnly="1" outline="0" fieldPosition="0">
        <references count="2">
          <reference field="3" count="1" selected="0">
            <x v="29"/>
          </reference>
          <reference field="6" count="1">
            <x v="4"/>
          </reference>
        </references>
      </pivotArea>
    </format>
    <format dxfId="6619">
      <pivotArea dataOnly="0" labelOnly="1" outline="0" fieldPosition="0">
        <references count="2">
          <reference field="3" count="1" selected="0">
            <x v="30"/>
          </reference>
          <reference field="6" count="1">
            <x v="4"/>
          </reference>
        </references>
      </pivotArea>
    </format>
    <format dxfId="6618">
      <pivotArea dataOnly="0" labelOnly="1" outline="0" fieldPosition="0">
        <references count="2">
          <reference field="3" count="1" selected="0">
            <x v="31"/>
          </reference>
          <reference field="6" count="1">
            <x v="4"/>
          </reference>
        </references>
      </pivotArea>
    </format>
    <format dxfId="6617">
      <pivotArea dataOnly="0" labelOnly="1" outline="0" fieldPosition="0">
        <references count="2">
          <reference field="3" count="1" selected="0">
            <x v="32"/>
          </reference>
          <reference field="6" count="1">
            <x v="4"/>
          </reference>
        </references>
      </pivotArea>
    </format>
    <format dxfId="6616">
      <pivotArea dataOnly="0" labelOnly="1" outline="0" fieldPosition="0">
        <references count="2">
          <reference field="3" count="1" selected="0">
            <x v="33"/>
          </reference>
          <reference field="6" count="1">
            <x v="4"/>
          </reference>
        </references>
      </pivotArea>
    </format>
    <format dxfId="6615">
      <pivotArea dataOnly="0" labelOnly="1" outline="0" fieldPosition="0">
        <references count="2">
          <reference field="3" count="1" selected="0">
            <x v="34"/>
          </reference>
          <reference field="6" count="1">
            <x v="4"/>
          </reference>
        </references>
      </pivotArea>
    </format>
    <format dxfId="6614">
      <pivotArea dataOnly="0" labelOnly="1" outline="0" fieldPosition="0">
        <references count="2">
          <reference field="3" count="1" selected="0">
            <x v="35"/>
          </reference>
          <reference field="6" count="1">
            <x v="4"/>
          </reference>
        </references>
      </pivotArea>
    </format>
    <format dxfId="6613">
      <pivotArea dataOnly="0" labelOnly="1" outline="0" fieldPosition="0">
        <references count="2">
          <reference field="3" count="1" selected="0">
            <x v="36"/>
          </reference>
          <reference field="6" count="1">
            <x v="4"/>
          </reference>
        </references>
      </pivotArea>
    </format>
    <format dxfId="6612">
      <pivotArea dataOnly="0" labelOnly="1" outline="0" fieldPosition="0">
        <references count="2">
          <reference field="3" count="1" selected="0">
            <x v="37"/>
          </reference>
          <reference field="6" count="1">
            <x v="4"/>
          </reference>
        </references>
      </pivotArea>
    </format>
    <format dxfId="6611">
      <pivotArea dataOnly="0" labelOnly="1" outline="0" fieldPosition="0">
        <references count="2">
          <reference field="3" count="1" selected="0">
            <x v="38"/>
          </reference>
          <reference field="6" count="1">
            <x v="4"/>
          </reference>
        </references>
      </pivotArea>
    </format>
    <format dxfId="6610">
      <pivotArea dataOnly="0" labelOnly="1" outline="0" fieldPosition="0">
        <references count="2">
          <reference field="3" count="1" selected="0">
            <x v="39"/>
          </reference>
          <reference field="6" count="1">
            <x v="4"/>
          </reference>
        </references>
      </pivotArea>
    </format>
    <format dxfId="6609">
      <pivotArea dataOnly="0" labelOnly="1" outline="0" fieldPosition="0">
        <references count="2">
          <reference field="3" count="1" selected="0">
            <x v="40"/>
          </reference>
          <reference field="6" count="1">
            <x v="4"/>
          </reference>
        </references>
      </pivotArea>
    </format>
    <format dxfId="6608">
      <pivotArea dataOnly="0" labelOnly="1" outline="0" fieldPosition="0">
        <references count="2">
          <reference field="3" count="1" selected="0">
            <x v="41"/>
          </reference>
          <reference field="6" count="1">
            <x v="4"/>
          </reference>
        </references>
      </pivotArea>
    </format>
    <format dxfId="6607">
      <pivotArea dataOnly="0" labelOnly="1" outline="0" fieldPosition="0">
        <references count="2">
          <reference field="3" count="1" selected="0">
            <x v="42"/>
          </reference>
          <reference field="6" count="1">
            <x v="4"/>
          </reference>
        </references>
      </pivotArea>
    </format>
    <format dxfId="6606">
      <pivotArea dataOnly="0" labelOnly="1" outline="0" fieldPosition="0">
        <references count="2">
          <reference field="3" count="1" selected="0">
            <x v="43"/>
          </reference>
          <reference field="6" count="1">
            <x v="4"/>
          </reference>
        </references>
      </pivotArea>
    </format>
    <format dxfId="6605">
      <pivotArea dataOnly="0" labelOnly="1" outline="0" fieldPosition="0">
        <references count="2">
          <reference field="3" count="1" selected="0">
            <x v="44"/>
          </reference>
          <reference field="6" count="1">
            <x v="4"/>
          </reference>
        </references>
      </pivotArea>
    </format>
    <format dxfId="6604">
      <pivotArea dataOnly="0" labelOnly="1" outline="0" fieldPosition="0">
        <references count="2">
          <reference field="3" count="1" selected="0">
            <x v="45"/>
          </reference>
          <reference field="6" count="1">
            <x v="4"/>
          </reference>
        </references>
      </pivotArea>
    </format>
    <format dxfId="6603">
      <pivotArea dataOnly="0" labelOnly="1" outline="0" fieldPosition="0">
        <references count="2">
          <reference field="3" count="1" selected="0">
            <x v="46"/>
          </reference>
          <reference field="6" count="1">
            <x v="4"/>
          </reference>
        </references>
      </pivotArea>
    </format>
    <format dxfId="6602">
      <pivotArea dataOnly="0" labelOnly="1" outline="0" fieldPosition="0">
        <references count="2">
          <reference field="3" count="1" selected="0">
            <x v="47"/>
          </reference>
          <reference field="6" count="1">
            <x v="4"/>
          </reference>
        </references>
      </pivotArea>
    </format>
    <format dxfId="6601">
      <pivotArea dataOnly="0" labelOnly="1" outline="0" fieldPosition="0">
        <references count="2">
          <reference field="3" count="1" selected="0">
            <x v="48"/>
          </reference>
          <reference field="6" count="1">
            <x v="4"/>
          </reference>
        </references>
      </pivotArea>
    </format>
    <format dxfId="6600">
      <pivotArea dataOnly="0" labelOnly="1" outline="0" fieldPosition="0">
        <references count="2">
          <reference field="3" count="1" selected="0">
            <x v="49"/>
          </reference>
          <reference field="6" count="1">
            <x v="4"/>
          </reference>
        </references>
      </pivotArea>
    </format>
    <format dxfId="6599">
      <pivotArea dataOnly="0" labelOnly="1" outline="0" fieldPosition="0">
        <references count="2">
          <reference field="3" count="1" selected="0">
            <x v="50"/>
          </reference>
          <reference field="6" count="1">
            <x v="4"/>
          </reference>
        </references>
      </pivotArea>
    </format>
    <format dxfId="6598">
      <pivotArea dataOnly="0" labelOnly="1" outline="0" fieldPosition="0">
        <references count="2">
          <reference field="3" count="1" selected="0">
            <x v="51"/>
          </reference>
          <reference field="6" count="1">
            <x v="4"/>
          </reference>
        </references>
      </pivotArea>
    </format>
    <format dxfId="6597">
      <pivotArea dataOnly="0" labelOnly="1" outline="0" fieldPosition="0">
        <references count="2">
          <reference field="3" count="1" selected="0">
            <x v="52"/>
          </reference>
          <reference field="6" count="1">
            <x v="4"/>
          </reference>
        </references>
      </pivotArea>
    </format>
    <format dxfId="6596">
      <pivotArea dataOnly="0" labelOnly="1" outline="0" fieldPosition="0">
        <references count="2">
          <reference field="3" count="1" selected="0">
            <x v="53"/>
          </reference>
          <reference field="6" count="1">
            <x v="4"/>
          </reference>
        </references>
      </pivotArea>
    </format>
    <format dxfId="6595">
      <pivotArea dataOnly="0" labelOnly="1" outline="0" fieldPosition="0">
        <references count="2">
          <reference field="3" count="1" selected="0">
            <x v="54"/>
          </reference>
          <reference field="6" count="1">
            <x v="4"/>
          </reference>
        </references>
      </pivotArea>
    </format>
    <format dxfId="6594">
      <pivotArea dataOnly="0" labelOnly="1" outline="0" fieldPosition="0">
        <references count="2">
          <reference field="3" count="1" selected="0">
            <x v="55"/>
          </reference>
          <reference field="6" count="1">
            <x v="2"/>
          </reference>
        </references>
      </pivotArea>
    </format>
    <format dxfId="6593">
      <pivotArea dataOnly="0" labelOnly="1" outline="0" fieldPosition="0">
        <references count="2">
          <reference field="3" count="1" selected="0">
            <x v="56"/>
          </reference>
          <reference field="6" count="1">
            <x v="2"/>
          </reference>
        </references>
      </pivotArea>
    </format>
    <format dxfId="6592">
      <pivotArea dataOnly="0" labelOnly="1" outline="0" fieldPosition="0">
        <references count="2">
          <reference field="3" count="1" selected="0">
            <x v="57"/>
          </reference>
          <reference field="6" count="1">
            <x v="2"/>
          </reference>
        </references>
      </pivotArea>
    </format>
    <format dxfId="6591">
      <pivotArea dataOnly="0" labelOnly="1" outline="0" fieldPosition="0">
        <references count="2">
          <reference field="3" count="1" selected="0">
            <x v="58"/>
          </reference>
          <reference field="6" count="1">
            <x v="2"/>
          </reference>
        </references>
      </pivotArea>
    </format>
    <format dxfId="6590">
      <pivotArea dataOnly="0" labelOnly="1" outline="0" fieldPosition="0">
        <references count="2">
          <reference field="3" count="1" selected="0">
            <x v="59"/>
          </reference>
          <reference field="6" count="1">
            <x v="2"/>
          </reference>
        </references>
      </pivotArea>
    </format>
    <format dxfId="6589">
      <pivotArea dataOnly="0" labelOnly="1" outline="0" fieldPosition="0">
        <references count="2">
          <reference field="3" count="1" selected="0">
            <x v="60"/>
          </reference>
          <reference field="6" count="1">
            <x v="4"/>
          </reference>
        </references>
      </pivotArea>
    </format>
    <format dxfId="6588">
      <pivotArea dataOnly="0" labelOnly="1" outline="0" fieldPosition="0">
        <references count="2">
          <reference field="3" count="1" selected="0">
            <x v="61"/>
          </reference>
          <reference field="6" count="1">
            <x v="4"/>
          </reference>
        </references>
      </pivotArea>
    </format>
    <format dxfId="6587">
      <pivotArea dataOnly="0" labelOnly="1" outline="0" fieldPosition="0">
        <references count="2">
          <reference field="3" count="1" selected="0">
            <x v="62"/>
          </reference>
          <reference field="6" count="1">
            <x v="4"/>
          </reference>
        </references>
      </pivotArea>
    </format>
    <format dxfId="6586">
      <pivotArea dataOnly="0" labelOnly="1" outline="0" fieldPosition="0">
        <references count="2">
          <reference field="3" count="1" selected="0">
            <x v="63"/>
          </reference>
          <reference field="6" count="1">
            <x v="4"/>
          </reference>
        </references>
      </pivotArea>
    </format>
    <format dxfId="6585">
      <pivotArea dataOnly="0" labelOnly="1" outline="0" fieldPosition="0">
        <references count="2">
          <reference field="3" count="1" selected="0">
            <x v="64"/>
          </reference>
          <reference field="6" count="1">
            <x v="4"/>
          </reference>
        </references>
      </pivotArea>
    </format>
    <format dxfId="6584">
      <pivotArea dataOnly="0" labelOnly="1" outline="0" fieldPosition="0">
        <references count="2">
          <reference field="3" count="1" selected="0">
            <x v="65"/>
          </reference>
          <reference field="6" count="1">
            <x v="4"/>
          </reference>
        </references>
      </pivotArea>
    </format>
    <format dxfId="6583">
      <pivotArea dataOnly="0" labelOnly="1" outline="0" fieldPosition="0">
        <references count="2">
          <reference field="3" count="1" selected="0">
            <x v="66"/>
          </reference>
          <reference field="6" count="1">
            <x v="5"/>
          </reference>
        </references>
      </pivotArea>
    </format>
    <format dxfId="6582">
      <pivotArea dataOnly="0" labelOnly="1" outline="0" fieldPosition="0">
        <references count="2">
          <reference field="3" count="1" selected="0">
            <x v="67"/>
          </reference>
          <reference field="6" count="1">
            <x v="5"/>
          </reference>
        </references>
      </pivotArea>
    </format>
    <format dxfId="6581">
      <pivotArea dataOnly="0" labelOnly="1" outline="0" fieldPosition="0">
        <references count="2">
          <reference field="3" count="1" selected="0">
            <x v="68"/>
          </reference>
          <reference field="6" count="1">
            <x v="1"/>
          </reference>
        </references>
      </pivotArea>
    </format>
    <format dxfId="6580">
      <pivotArea dataOnly="0" labelOnly="1" outline="0" fieldPosition="0">
        <references count="2">
          <reference field="3" count="1" selected="0">
            <x v="69"/>
          </reference>
          <reference field="6" count="1">
            <x v="4"/>
          </reference>
        </references>
      </pivotArea>
    </format>
    <format dxfId="6579">
      <pivotArea dataOnly="0" labelOnly="1" outline="0" fieldPosition="0">
        <references count="2">
          <reference field="3" count="1" selected="0">
            <x v="70"/>
          </reference>
          <reference field="6" count="1">
            <x v="4"/>
          </reference>
        </references>
      </pivotArea>
    </format>
    <format dxfId="6578">
      <pivotArea dataOnly="0" labelOnly="1" outline="0" fieldPosition="0">
        <references count="2">
          <reference field="3" count="1" selected="0">
            <x v="71"/>
          </reference>
          <reference field="6" count="1">
            <x v="4"/>
          </reference>
        </references>
      </pivotArea>
    </format>
    <format dxfId="6577">
      <pivotArea dataOnly="0" labelOnly="1" outline="0" fieldPosition="0">
        <references count="2">
          <reference field="3" count="1" selected="0">
            <x v="72"/>
          </reference>
          <reference field="6" count="1">
            <x v="4"/>
          </reference>
        </references>
      </pivotArea>
    </format>
    <format dxfId="6576">
      <pivotArea dataOnly="0" labelOnly="1" outline="0" fieldPosition="0">
        <references count="2">
          <reference field="3" count="1" selected="0">
            <x v="73"/>
          </reference>
          <reference field="6" count="1">
            <x v="4"/>
          </reference>
        </references>
      </pivotArea>
    </format>
    <format dxfId="6575">
      <pivotArea dataOnly="0" labelOnly="1" outline="0" fieldPosition="0">
        <references count="2">
          <reference field="3" count="1" selected="0">
            <x v="74"/>
          </reference>
          <reference field="6" count="1">
            <x v="4"/>
          </reference>
        </references>
      </pivotArea>
    </format>
    <format dxfId="6574">
      <pivotArea dataOnly="0" labelOnly="1" outline="0" fieldPosition="0">
        <references count="2">
          <reference field="3" count="1" selected="0">
            <x v="75"/>
          </reference>
          <reference field="6" count="1">
            <x v="4"/>
          </reference>
        </references>
      </pivotArea>
    </format>
    <format dxfId="6573">
      <pivotArea dataOnly="0" labelOnly="1" outline="0" fieldPosition="0">
        <references count="2">
          <reference field="3" count="1" selected="0">
            <x v="76"/>
          </reference>
          <reference field="6" count="1">
            <x v="4"/>
          </reference>
        </references>
      </pivotArea>
    </format>
    <format dxfId="6572">
      <pivotArea dataOnly="0" labelOnly="1" outline="0" fieldPosition="0">
        <references count="2">
          <reference field="3" count="1" selected="0">
            <x v="77"/>
          </reference>
          <reference field="6" count="1">
            <x v="4"/>
          </reference>
        </references>
      </pivotArea>
    </format>
    <format dxfId="6571">
      <pivotArea dataOnly="0" labelOnly="1" outline="0" fieldPosition="0">
        <references count="2">
          <reference field="3" count="1" selected="0">
            <x v="78"/>
          </reference>
          <reference field="6" count="1">
            <x v="4"/>
          </reference>
        </references>
      </pivotArea>
    </format>
    <format dxfId="6570">
      <pivotArea dataOnly="0" labelOnly="1" outline="0" fieldPosition="0">
        <references count="2">
          <reference field="3" count="1" selected="0">
            <x v="79"/>
          </reference>
          <reference field="6" count="1">
            <x v="4"/>
          </reference>
        </references>
      </pivotArea>
    </format>
    <format dxfId="6569">
      <pivotArea dataOnly="0" labelOnly="1" outline="0" fieldPosition="0">
        <references count="2">
          <reference field="3" count="1" selected="0">
            <x v="80"/>
          </reference>
          <reference field="6" count="1">
            <x v="4"/>
          </reference>
        </references>
      </pivotArea>
    </format>
    <format dxfId="6568">
      <pivotArea dataOnly="0" labelOnly="1" outline="0" fieldPosition="0">
        <references count="2">
          <reference field="3" count="1" selected="0">
            <x v="81"/>
          </reference>
          <reference field="6" count="1">
            <x v="4"/>
          </reference>
        </references>
      </pivotArea>
    </format>
    <format dxfId="6567">
      <pivotArea dataOnly="0" labelOnly="1" outline="0" fieldPosition="0">
        <references count="2">
          <reference field="3" count="1" selected="0">
            <x v="82"/>
          </reference>
          <reference field="6" count="1">
            <x v="4"/>
          </reference>
        </references>
      </pivotArea>
    </format>
    <format dxfId="6566">
      <pivotArea dataOnly="0" labelOnly="1" outline="0" fieldPosition="0">
        <references count="2">
          <reference field="3" count="1" selected="0">
            <x v="83"/>
          </reference>
          <reference field="6" count="1">
            <x v="4"/>
          </reference>
        </references>
      </pivotArea>
    </format>
    <format dxfId="6565">
      <pivotArea dataOnly="0" labelOnly="1" outline="0" fieldPosition="0">
        <references count="2">
          <reference field="3" count="1" selected="0">
            <x v="84"/>
          </reference>
          <reference field="6" count="1">
            <x v="4"/>
          </reference>
        </references>
      </pivotArea>
    </format>
    <format dxfId="6564">
      <pivotArea dataOnly="0" labelOnly="1" outline="0" fieldPosition="0">
        <references count="2">
          <reference field="3" count="1" selected="0">
            <x v="85"/>
          </reference>
          <reference field="6" count="1">
            <x v="4"/>
          </reference>
        </references>
      </pivotArea>
    </format>
    <format dxfId="6563">
      <pivotArea dataOnly="0" labelOnly="1" outline="0" fieldPosition="0">
        <references count="2">
          <reference field="3" count="1" selected="0">
            <x v="86"/>
          </reference>
          <reference field="6" count="1">
            <x v="4"/>
          </reference>
        </references>
      </pivotArea>
    </format>
    <format dxfId="6562">
      <pivotArea dataOnly="0" labelOnly="1" outline="0" fieldPosition="0">
        <references count="2">
          <reference field="3" count="1" selected="0">
            <x v="87"/>
          </reference>
          <reference field="6" count="1">
            <x v="4"/>
          </reference>
        </references>
      </pivotArea>
    </format>
    <format dxfId="6561">
      <pivotArea dataOnly="0" labelOnly="1" outline="0" fieldPosition="0">
        <references count="2">
          <reference field="3" count="1" selected="0">
            <x v="88"/>
          </reference>
          <reference field="6" count="1">
            <x v="4"/>
          </reference>
        </references>
      </pivotArea>
    </format>
    <format dxfId="6560">
      <pivotArea dataOnly="0" labelOnly="1" outline="0" fieldPosition="0">
        <references count="2">
          <reference field="3" count="1" selected="0">
            <x v="89"/>
          </reference>
          <reference field="6" count="1">
            <x v="4"/>
          </reference>
        </references>
      </pivotArea>
    </format>
    <format dxfId="6559">
      <pivotArea dataOnly="0" labelOnly="1" outline="0" fieldPosition="0">
        <references count="2">
          <reference field="3" count="1" selected="0">
            <x v="90"/>
          </reference>
          <reference field="6" count="1">
            <x v="4"/>
          </reference>
        </references>
      </pivotArea>
    </format>
    <format dxfId="6558">
      <pivotArea dataOnly="0" labelOnly="1" outline="0" fieldPosition="0">
        <references count="2">
          <reference field="3" count="1" selected="0">
            <x v="91"/>
          </reference>
          <reference field="6" count="1">
            <x v="4"/>
          </reference>
        </references>
      </pivotArea>
    </format>
    <format dxfId="6557">
      <pivotArea dataOnly="0" labelOnly="1" outline="0" fieldPosition="0">
        <references count="2">
          <reference field="3" count="1" selected="0">
            <x v="92"/>
          </reference>
          <reference field="6" count="1">
            <x v="4"/>
          </reference>
        </references>
      </pivotArea>
    </format>
    <format dxfId="6556">
      <pivotArea dataOnly="0" labelOnly="1" outline="0" fieldPosition="0">
        <references count="2">
          <reference field="3" count="1" selected="0">
            <x v="93"/>
          </reference>
          <reference field="6" count="1">
            <x v="4"/>
          </reference>
        </references>
      </pivotArea>
    </format>
    <format dxfId="6555">
      <pivotArea dataOnly="0" labelOnly="1" outline="0" fieldPosition="0">
        <references count="2">
          <reference field="3" count="1" selected="0">
            <x v="94"/>
          </reference>
          <reference field="6" count="1">
            <x v="4"/>
          </reference>
        </references>
      </pivotArea>
    </format>
    <format dxfId="6554">
      <pivotArea dataOnly="0" labelOnly="1" outline="0" fieldPosition="0">
        <references count="2">
          <reference field="3" count="1" selected="0">
            <x v="95"/>
          </reference>
          <reference field="6" count="1">
            <x v="4"/>
          </reference>
        </references>
      </pivotArea>
    </format>
    <format dxfId="6553">
      <pivotArea dataOnly="0" labelOnly="1" outline="0" fieldPosition="0">
        <references count="2">
          <reference field="3" count="1" selected="0">
            <x v="96"/>
          </reference>
          <reference field="6" count="1">
            <x v="4"/>
          </reference>
        </references>
      </pivotArea>
    </format>
    <format dxfId="6552">
      <pivotArea dataOnly="0" labelOnly="1" outline="0" fieldPosition="0">
        <references count="2">
          <reference field="3" count="1" selected="0">
            <x v="97"/>
          </reference>
          <reference field="6" count="1">
            <x v="4"/>
          </reference>
        </references>
      </pivotArea>
    </format>
    <format dxfId="6551">
      <pivotArea dataOnly="0" labelOnly="1" outline="0" fieldPosition="0">
        <references count="2">
          <reference field="3" count="1" selected="0">
            <x v="98"/>
          </reference>
          <reference field="6" count="1">
            <x v="4"/>
          </reference>
        </references>
      </pivotArea>
    </format>
    <format dxfId="6550">
      <pivotArea dataOnly="0" labelOnly="1" outline="0" fieldPosition="0">
        <references count="2">
          <reference field="3" count="1" selected="0">
            <x v="99"/>
          </reference>
          <reference field="6" count="1">
            <x v="4"/>
          </reference>
        </references>
      </pivotArea>
    </format>
    <format dxfId="6549">
      <pivotArea dataOnly="0" labelOnly="1" outline="0" fieldPosition="0">
        <references count="2">
          <reference field="3" count="1" selected="0">
            <x v="100"/>
          </reference>
          <reference field="6" count="1">
            <x v="4"/>
          </reference>
        </references>
      </pivotArea>
    </format>
    <format dxfId="6548">
      <pivotArea dataOnly="0" labelOnly="1" outline="0" fieldPosition="0">
        <references count="2">
          <reference field="3" count="1" selected="0">
            <x v="101"/>
          </reference>
          <reference field="6" count="1">
            <x v="4"/>
          </reference>
        </references>
      </pivotArea>
    </format>
    <format dxfId="6547">
      <pivotArea dataOnly="0" labelOnly="1" outline="0" fieldPosition="0">
        <references count="2">
          <reference field="3" count="1" selected="0">
            <x v="102"/>
          </reference>
          <reference field="6" count="1">
            <x v="4"/>
          </reference>
        </references>
      </pivotArea>
    </format>
    <format dxfId="6546">
      <pivotArea dataOnly="0" labelOnly="1" outline="0" fieldPosition="0">
        <references count="2">
          <reference field="3" count="1" selected="0">
            <x v="103"/>
          </reference>
          <reference field="6" count="1">
            <x v="4"/>
          </reference>
        </references>
      </pivotArea>
    </format>
    <format dxfId="6545">
      <pivotArea dataOnly="0" labelOnly="1" outline="0" fieldPosition="0">
        <references count="2">
          <reference field="3" count="1" selected="0">
            <x v="104"/>
          </reference>
          <reference field="6" count="1">
            <x v="4"/>
          </reference>
        </references>
      </pivotArea>
    </format>
    <format dxfId="6544">
      <pivotArea dataOnly="0" labelOnly="1" outline="0" fieldPosition="0">
        <references count="2">
          <reference field="3" count="1" selected="0">
            <x v="105"/>
          </reference>
          <reference field="6" count="1">
            <x v="4"/>
          </reference>
        </references>
      </pivotArea>
    </format>
    <format dxfId="6543">
      <pivotArea dataOnly="0" labelOnly="1" outline="0" fieldPosition="0">
        <references count="2">
          <reference field="3" count="1" selected="0">
            <x v="106"/>
          </reference>
          <reference field="6" count="1">
            <x v="4"/>
          </reference>
        </references>
      </pivotArea>
    </format>
    <format dxfId="6542">
      <pivotArea dataOnly="0" labelOnly="1" outline="0" fieldPosition="0">
        <references count="2">
          <reference field="3" count="1" selected="0">
            <x v="107"/>
          </reference>
          <reference field="6" count="1">
            <x v="4"/>
          </reference>
        </references>
      </pivotArea>
    </format>
    <format dxfId="6541">
      <pivotArea dataOnly="0" labelOnly="1" outline="0" fieldPosition="0">
        <references count="2">
          <reference field="3" count="1" selected="0">
            <x v="108"/>
          </reference>
          <reference field="6" count="1">
            <x v="4"/>
          </reference>
        </references>
      </pivotArea>
    </format>
    <format dxfId="6540">
      <pivotArea dataOnly="0" labelOnly="1" outline="0" fieldPosition="0">
        <references count="2">
          <reference field="3" count="1" selected="0">
            <x v="109"/>
          </reference>
          <reference field="6" count="1">
            <x v="4"/>
          </reference>
        </references>
      </pivotArea>
    </format>
    <format dxfId="6539">
      <pivotArea dataOnly="0" labelOnly="1" outline="0" fieldPosition="0">
        <references count="2">
          <reference field="3" count="1" selected="0">
            <x v="110"/>
          </reference>
          <reference field="6" count="1">
            <x v="4"/>
          </reference>
        </references>
      </pivotArea>
    </format>
    <format dxfId="6538">
      <pivotArea dataOnly="0" labelOnly="1" outline="0" fieldPosition="0">
        <references count="2">
          <reference field="3" count="1" selected="0">
            <x v="111"/>
          </reference>
          <reference field="6" count="1">
            <x v="4"/>
          </reference>
        </references>
      </pivotArea>
    </format>
    <format dxfId="6537">
      <pivotArea dataOnly="0" labelOnly="1" outline="0" fieldPosition="0">
        <references count="2">
          <reference field="3" count="1" selected="0">
            <x v="112"/>
          </reference>
          <reference field="6" count="1">
            <x v="4"/>
          </reference>
        </references>
      </pivotArea>
    </format>
    <format dxfId="6536">
      <pivotArea dataOnly="0" labelOnly="1" outline="0" fieldPosition="0">
        <references count="2">
          <reference field="3" count="1" selected="0">
            <x v="113"/>
          </reference>
          <reference field="6" count="1">
            <x v="4"/>
          </reference>
        </references>
      </pivotArea>
    </format>
    <format dxfId="6535">
      <pivotArea dataOnly="0" labelOnly="1" outline="0" fieldPosition="0">
        <references count="2">
          <reference field="3" count="1" selected="0">
            <x v="114"/>
          </reference>
          <reference field="6" count="1">
            <x v="4"/>
          </reference>
        </references>
      </pivotArea>
    </format>
    <format dxfId="6534">
      <pivotArea dataOnly="0" labelOnly="1" outline="0" fieldPosition="0">
        <references count="2">
          <reference field="3" count="1" selected="0">
            <x v="115"/>
          </reference>
          <reference field="6" count="1">
            <x v="4"/>
          </reference>
        </references>
      </pivotArea>
    </format>
    <format dxfId="6533">
      <pivotArea dataOnly="0" labelOnly="1" outline="0" fieldPosition="0">
        <references count="2">
          <reference field="3" count="1" selected="0">
            <x v="116"/>
          </reference>
          <reference field="6" count="1">
            <x v="4"/>
          </reference>
        </references>
      </pivotArea>
    </format>
    <format dxfId="6532">
      <pivotArea dataOnly="0" labelOnly="1" outline="0" fieldPosition="0">
        <references count="2">
          <reference field="3" count="1" selected="0">
            <x v="117"/>
          </reference>
          <reference field="6" count="1">
            <x v="4"/>
          </reference>
        </references>
      </pivotArea>
    </format>
    <format dxfId="6531">
      <pivotArea dataOnly="0" labelOnly="1" outline="0" fieldPosition="0">
        <references count="2">
          <reference field="3" count="1" selected="0">
            <x v="118"/>
          </reference>
          <reference field="6" count="1">
            <x v="4"/>
          </reference>
        </references>
      </pivotArea>
    </format>
    <format dxfId="6530">
      <pivotArea dataOnly="0" labelOnly="1" outline="0" fieldPosition="0">
        <references count="2">
          <reference field="3" count="1" selected="0">
            <x v="119"/>
          </reference>
          <reference field="6" count="1">
            <x v="4"/>
          </reference>
        </references>
      </pivotArea>
    </format>
    <format dxfId="6529">
      <pivotArea dataOnly="0" labelOnly="1" outline="0" fieldPosition="0">
        <references count="2">
          <reference field="3" count="1" selected="0">
            <x v="120"/>
          </reference>
          <reference field="6" count="1">
            <x v="4"/>
          </reference>
        </references>
      </pivotArea>
    </format>
    <format dxfId="6528">
      <pivotArea dataOnly="0" labelOnly="1" outline="0" fieldPosition="0">
        <references count="2">
          <reference field="3" count="1" selected="0">
            <x v="121"/>
          </reference>
          <reference field="6" count="1">
            <x v="4"/>
          </reference>
        </references>
      </pivotArea>
    </format>
    <format dxfId="6527">
      <pivotArea dataOnly="0" labelOnly="1" outline="0" fieldPosition="0">
        <references count="2">
          <reference field="3" count="1" selected="0">
            <x v="122"/>
          </reference>
          <reference field="6" count="1">
            <x v="4"/>
          </reference>
        </references>
      </pivotArea>
    </format>
    <format dxfId="6526">
      <pivotArea dataOnly="0" labelOnly="1" outline="0" fieldPosition="0">
        <references count="2">
          <reference field="3" count="1" selected="0">
            <x v="123"/>
          </reference>
          <reference field="6" count="1">
            <x v="4"/>
          </reference>
        </references>
      </pivotArea>
    </format>
    <format dxfId="6525">
      <pivotArea dataOnly="0" labelOnly="1" outline="0" fieldPosition="0">
        <references count="2">
          <reference field="3" count="1" selected="0">
            <x v="124"/>
          </reference>
          <reference field="6" count="1">
            <x v="4"/>
          </reference>
        </references>
      </pivotArea>
    </format>
    <format dxfId="6524">
      <pivotArea dataOnly="0" labelOnly="1" outline="0" fieldPosition="0">
        <references count="2">
          <reference field="3" count="1" selected="0">
            <x v="125"/>
          </reference>
          <reference field="6" count="1">
            <x v="4"/>
          </reference>
        </references>
      </pivotArea>
    </format>
    <format dxfId="6523">
      <pivotArea dataOnly="0" labelOnly="1" outline="0" fieldPosition="0">
        <references count="2">
          <reference field="3" count="1" selected="0">
            <x v="126"/>
          </reference>
          <reference field="6" count="1">
            <x v="4"/>
          </reference>
        </references>
      </pivotArea>
    </format>
    <format dxfId="6522">
      <pivotArea dataOnly="0" labelOnly="1" outline="0" fieldPosition="0">
        <references count="2">
          <reference field="3" count="1" selected="0">
            <x v="127"/>
          </reference>
          <reference field="6" count="1">
            <x v="4"/>
          </reference>
        </references>
      </pivotArea>
    </format>
    <format dxfId="6521">
      <pivotArea dataOnly="0" labelOnly="1" outline="0" fieldPosition="0">
        <references count="2">
          <reference field="3" count="1" selected="0">
            <x v="128"/>
          </reference>
          <reference field="6" count="1">
            <x v="4"/>
          </reference>
        </references>
      </pivotArea>
    </format>
    <format dxfId="6520">
      <pivotArea dataOnly="0" labelOnly="1" outline="0" fieldPosition="0">
        <references count="2">
          <reference field="3" count="1" selected="0">
            <x v="129"/>
          </reference>
          <reference field="6" count="1">
            <x v="4"/>
          </reference>
        </references>
      </pivotArea>
    </format>
    <format dxfId="6519">
      <pivotArea dataOnly="0" labelOnly="1" outline="0" fieldPosition="0">
        <references count="2">
          <reference field="3" count="1" selected="0">
            <x v="130"/>
          </reference>
          <reference field="6" count="1">
            <x v="4"/>
          </reference>
        </references>
      </pivotArea>
    </format>
    <format dxfId="6518">
      <pivotArea dataOnly="0" labelOnly="1" outline="0" fieldPosition="0">
        <references count="2">
          <reference field="3" count="1" selected="0">
            <x v="131"/>
          </reference>
          <reference field="6" count="1">
            <x v="4"/>
          </reference>
        </references>
      </pivotArea>
    </format>
    <format dxfId="6517">
      <pivotArea dataOnly="0" labelOnly="1" outline="0" fieldPosition="0">
        <references count="2">
          <reference field="3" count="1" selected="0">
            <x v="132"/>
          </reference>
          <reference field="6" count="1">
            <x v="4"/>
          </reference>
        </references>
      </pivotArea>
    </format>
    <format dxfId="6516">
      <pivotArea dataOnly="0" labelOnly="1" outline="0" fieldPosition="0">
        <references count="2">
          <reference field="3" count="1" selected="0">
            <x v="133"/>
          </reference>
          <reference field="6" count="1">
            <x v="4"/>
          </reference>
        </references>
      </pivotArea>
    </format>
    <format dxfId="6515">
      <pivotArea dataOnly="0" labelOnly="1" outline="0" fieldPosition="0">
        <references count="2">
          <reference field="3" count="1" selected="0">
            <x v="134"/>
          </reference>
          <reference field="6" count="1">
            <x v="4"/>
          </reference>
        </references>
      </pivotArea>
    </format>
    <format dxfId="6514">
      <pivotArea dataOnly="0" labelOnly="1" outline="0" fieldPosition="0">
        <references count="2">
          <reference field="3" count="1" selected="0">
            <x v="135"/>
          </reference>
          <reference field="6" count="1">
            <x v="4"/>
          </reference>
        </references>
      </pivotArea>
    </format>
    <format dxfId="6513">
      <pivotArea dataOnly="0" labelOnly="1" outline="0" fieldPosition="0">
        <references count="2">
          <reference field="3" count="1" selected="0">
            <x v="136"/>
          </reference>
          <reference field="6" count="1">
            <x v="4"/>
          </reference>
        </references>
      </pivotArea>
    </format>
    <format dxfId="6512">
      <pivotArea dataOnly="0" labelOnly="1" outline="0" fieldPosition="0">
        <references count="2">
          <reference field="3" count="1" selected="0">
            <x v="137"/>
          </reference>
          <reference field="6" count="1">
            <x v="4"/>
          </reference>
        </references>
      </pivotArea>
    </format>
    <format dxfId="6511">
      <pivotArea dataOnly="0" labelOnly="1" outline="0" fieldPosition="0">
        <references count="2">
          <reference field="3" count="1" selected="0">
            <x v="138"/>
          </reference>
          <reference field="6" count="1">
            <x v="4"/>
          </reference>
        </references>
      </pivotArea>
    </format>
    <format dxfId="6510">
      <pivotArea dataOnly="0" labelOnly="1" outline="0" fieldPosition="0">
        <references count="2">
          <reference field="3" count="1" selected="0">
            <x v="139"/>
          </reference>
          <reference field="6" count="1">
            <x v="4"/>
          </reference>
        </references>
      </pivotArea>
    </format>
    <format dxfId="6509">
      <pivotArea dataOnly="0" labelOnly="1" outline="0" fieldPosition="0">
        <references count="2">
          <reference field="3" count="1" selected="0">
            <x v="140"/>
          </reference>
          <reference field="6" count="1">
            <x v="4"/>
          </reference>
        </references>
      </pivotArea>
    </format>
    <format dxfId="6508">
      <pivotArea dataOnly="0" labelOnly="1" outline="0" fieldPosition="0">
        <references count="2">
          <reference field="3" count="1" selected="0">
            <x v="141"/>
          </reference>
          <reference field="6" count="1">
            <x v="2"/>
          </reference>
        </references>
      </pivotArea>
    </format>
    <format dxfId="6507">
      <pivotArea dataOnly="0" labelOnly="1" outline="0" fieldPosition="0">
        <references count="2">
          <reference field="3" count="1" selected="0">
            <x v="142"/>
          </reference>
          <reference field="6" count="1">
            <x v="2"/>
          </reference>
        </references>
      </pivotArea>
    </format>
    <format dxfId="6506">
      <pivotArea dataOnly="0" labelOnly="1" outline="0" fieldPosition="0">
        <references count="2">
          <reference field="3" count="1" selected="0">
            <x v="143"/>
          </reference>
          <reference field="6" count="1">
            <x v="2"/>
          </reference>
        </references>
      </pivotArea>
    </format>
    <format dxfId="6505">
      <pivotArea dataOnly="0" labelOnly="1" outline="0" fieldPosition="0">
        <references count="2">
          <reference field="3" count="1" selected="0">
            <x v="144"/>
          </reference>
          <reference field="6" count="1">
            <x v="4"/>
          </reference>
        </references>
      </pivotArea>
    </format>
    <format dxfId="6504">
      <pivotArea dataOnly="0" labelOnly="1" outline="0" fieldPosition="0">
        <references count="2">
          <reference field="3" count="1" selected="0">
            <x v="145"/>
          </reference>
          <reference field="6" count="1">
            <x v="4"/>
          </reference>
        </references>
      </pivotArea>
    </format>
    <format dxfId="6503">
      <pivotArea dataOnly="0" labelOnly="1" outline="0" fieldPosition="0">
        <references count="2">
          <reference field="3" count="1" selected="0">
            <x v="146"/>
          </reference>
          <reference field="6" count="1">
            <x v="4"/>
          </reference>
        </references>
      </pivotArea>
    </format>
    <format dxfId="6502">
      <pivotArea dataOnly="0" labelOnly="1" outline="0" fieldPosition="0">
        <references count="2">
          <reference field="3" count="1" selected="0">
            <x v="147"/>
          </reference>
          <reference field="6" count="1">
            <x v="4"/>
          </reference>
        </references>
      </pivotArea>
    </format>
    <format dxfId="6501">
      <pivotArea dataOnly="0" labelOnly="1" outline="0" fieldPosition="0">
        <references count="2">
          <reference field="3" count="1" selected="0">
            <x v="148"/>
          </reference>
          <reference field="6" count="1">
            <x v="4"/>
          </reference>
        </references>
      </pivotArea>
    </format>
    <format dxfId="6500">
      <pivotArea dataOnly="0" labelOnly="1" outline="0" fieldPosition="0">
        <references count="2">
          <reference field="3" count="1" selected="0">
            <x v="149"/>
          </reference>
          <reference field="6" count="1">
            <x v="2"/>
          </reference>
        </references>
      </pivotArea>
    </format>
    <format dxfId="6499">
      <pivotArea dataOnly="0" labelOnly="1" outline="0" fieldPosition="0">
        <references count="2">
          <reference field="3" count="1" selected="0">
            <x v="150"/>
          </reference>
          <reference field="6" count="1">
            <x v="2"/>
          </reference>
        </references>
      </pivotArea>
    </format>
    <format dxfId="6498">
      <pivotArea dataOnly="0" labelOnly="1" outline="0" fieldPosition="0">
        <references count="2">
          <reference field="3" count="1" selected="0">
            <x v="151"/>
          </reference>
          <reference field="6" count="1">
            <x v="2"/>
          </reference>
        </references>
      </pivotArea>
    </format>
    <format dxfId="6497">
      <pivotArea dataOnly="0" labelOnly="1" outline="0" fieldPosition="0">
        <references count="2">
          <reference field="3" count="1" selected="0">
            <x v="152"/>
          </reference>
          <reference field="6" count="1">
            <x v="2"/>
          </reference>
        </references>
      </pivotArea>
    </format>
    <format dxfId="6496">
      <pivotArea dataOnly="0" labelOnly="1" outline="0" fieldPosition="0">
        <references count="2">
          <reference field="3" count="1" selected="0">
            <x v="153"/>
          </reference>
          <reference field="6" count="1">
            <x v="2"/>
          </reference>
        </references>
      </pivotArea>
    </format>
    <format dxfId="6495">
      <pivotArea dataOnly="0" labelOnly="1" outline="0" fieldPosition="0">
        <references count="2">
          <reference field="3" count="1" selected="0">
            <x v="154"/>
          </reference>
          <reference field="6" count="1">
            <x v="2"/>
          </reference>
        </references>
      </pivotArea>
    </format>
    <format dxfId="6494">
      <pivotArea dataOnly="0" labelOnly="1" outline="0" fieldPosition="0">
        <references count="2">
          <reference field="3" count="1" selected="0">
            <x v="155"/>
          </reference>
          <reference field="6" count="1">
            <x v="2"/>
          </reference>
        </references>
      </pivotArea>
    </format>
    <format dxfId="6493">
      <pivotArea dataOnly="0" labelOnly="1" outline="0" fieldPosition="0">
        <references count="2">
          <reference field="3" count="1" selected="0">
            <x v="156"/>
          </reference>
          <reference field="6" count="1">
            <x v="2"/>
          </reference>
        </references>
      </pivotArea>
    </format>
    <format dxfId="6492">
      <pivotArea dataOnly="0" labelOnly="1" outline="0" fieldPosition="0">
        <references count="2">
          <reference field="3" count="1" selected="0">
            <x v="157"/>
          </reference>
          <reference field="6" count="1">
            <x v="2"/>
          </reference>
        </references>
      </pivotArea>
    </format>
    <format dxfId="6491">
      <pivotArea dataOnly="0" labelOnly="1" outline="0" fieldPosition="0">
        <references count="2">
          <reference field="3" count="1" selected="0">
            <x v="158"/>
          </reference>
          <reference field="6" count="1">
            <x v="2"/>
          </reference>
        </references>
      </pivotArea>
    </format>
    <format dxfId="6490">
      <pivotArea dataOnly="0" labelOnly="1" outline="0" fieldPosition="0">
        <references count="2">
          <reference field="3" count="1" selected="0">
            <x v="159"/>
          </reference>
          <reference field="6" count="1">
            <x v="2"/>
          </reference>
        </references>
      </pivotArea>
    </format>
    <format dxfId="6489">
      <pivotArea dataOnly="0" labelOnly="1" outline="0" fieldPosition="0">
        <references count="2">
          <reference field="3" count="1" selected="0">
            <x v="160"/>
          </reference>
          <reference field="6" count="1">
            <x v="2"/>
          </reference>
        </references>
      </pivotArea>
    </format>
    <format dxfId="6488">
      <pivotArea dataOnly="0" labelOnly="1" outline="0" fieldPosition="0">
        <references count="2">
          <reference field="3" count="1" selected="0">
            <x v="161"/>
          </reference>
          <reference field="6" count="1">
            <x v="2"/>
          </reference>
        </references>
      </pivotArea>
    </format>
    <format dxfId="6487">
      <pivotArea dataOnly="0" labelOnly="1" outline="0" fieldPosition="0">
        <references count="2">
          <reference field="3" count="1" selected="0">
            <x v="162"/>
          </reference>
          <reference field="6" count="1">
            <x v="2"/>
          </reference>
        </references>
      </pivotArea>
    </format>
    <format dxfId="6486">
      <pivotArea dataOnly="0" labelOnly="1" outline="0" fieldPosition="0">
        <references count="2">
          <reference field="3" count="1" selected="0">
            <x v="163"/>
          </reference>
          <reference field="6" count="1">
            <x v="2"/>
          </reference>
        </references>
      </pivotArea>
    </format>
    <format dxfId="6485">
      <pivotArea dataOnly="0" labelOnly="1" outline="0" fieldPosition="0">
        <references count="2">
          <reference field="3" count="1" selected="0">
            <x v="164"/>
          </reference>
          <reference field="6" count="1">
            <x v="2"/>
          </reference>
        </references>
      </pivotArea>
    </format>
    <format dxfId="6484">
      <pivotArea dataOnly="0" labelOnly="1" outline="0" fieldPosition="0">
        <references count="2">
          <reference field="3" count="1" selected="0">
            <x v="165"/>
          </reference>
          <reference field="6" count="1">
            <x v="2"/>
          </reference>
        </references>
      </pivotArea>
    </format>
    <format dxfId="6483">
      <pivotArea dataOnly="0" labelOnly="1" outline="0" fieldPosition="0">
        <references count="2">
          <reference field="3" count="1" selected="0">
            <x v="166"/>
          </reference>
          <reference field="6" count="1">
            <x v="2"/>
          </reference>
        </references>
      </pivotArea>
    </format>
    <format dxfId="6482">
      <pivotArea dataOnly="0" labelOnly="1" outline="0" fieldPosition="0">
        <references count="2">
          <reference field="3" count="1" selected="0">
            <x v="167"/>
          </reference>
          <reference field="6" count="1">
            <x v="2"/>
          </reference>
        </references>
      </pivotArea>
    </format>
    <format dxfId="6481">
      <pivotArea dataOnly="0" labelOnly="1" outline="0" fieldPosition="0">
        <references count="2">
          <reference field="3" count="1" selected="0">
            <x v="168"/>
          </reference>
          <reference field="6" count="1">
            <x v="2"/>
          </reference>
        </references>
      </pivotArea>
    </format>
    <format dxfId="6480">
      <pivotArea dataOnly="0" labelOnly="1" outline="0" fieldPosition="0">
        <references count="2">
          <reference field="3" count="1" selected="0">
            <x v="169"/>
          </reference>
          <reference field="6" count="1">
            <x v="2"/>
          </reference>
        </references>
      </pivotArea>
    </format>
    <format dxfId="6479">
      <pivotArea dataOnly="0" labelOnly="1" outline="0" fieldPosition="0">
        <references count="2">
          <reference field="3" count="1" selected="0">
            <x v="170"/>
          </reference>
          <reference field="6" count="1">
            <x v="2"/>
          </reference>
        </references>
      </pivotArea>
    </format>
    <format dxfId="6478">
      <pivotArea dataOnly="0" labelOnly="1" outline="0" fieldPosition="0">
        <references count="2">
          <reference field="3" count="1" selected="0">
            <x v="171"/>
          </reference>
          <reference field="6" count="1">
            <x v="2"/>
          </reference>
        </references>
      </pivotArea>
    </format>
    <format dxfId="6477">
      <pivotArea dataOnly="0" labelOnly="1" outline="0" fieldPosition="0">
        <references count="2">
          <reference field="3" count="1" selected="0">
            <x v="172"/>
          </reference>
          <reference field="6" count="1">
            <x v="2"/>
          </reference>
        </references>
      </pivotArea>
    </format>
    <format dxfId="6476">
      <pivotArea dataOnly="0" labelOnly="1" outline="0" fieldPosition="0">
        <references count="2">
          <reference field="3" count="1" selected="0">
            <x v="173"/>
          </reference>
          <reference field="6" count="1">
            <x v="2"/>
          </reference>
        </references>
      </pivotArea>
    </format>
    <format dxfId="6475">
      <pivotArea dataOnly="0" labelOnly="1" outline="0" fieldPosition="0">
        <references count="2">
          <reference field="3" count="1" selected="0">
            <x v="174"/>
          </reference>
          <reference field="6" count="1">
            <x v="2"/>
          </reference>
        </references>
      </pivotArea>
    </format>
    <format dxfId="6474">
      <pivotArea dataOnly="0" labelOnly="1" outline="0" fieldPosition="0">
        <references count="2">
          <reference field="3" count="1" selected="0">
            <x v="175"/>
          </reference>
          <reference field="6" count="1">
            <x v="2"/>
          </reference>
        </references>
      </pivotArea>
    </format>
    <format dxfId="6473">
      <pivotArea dataOnly="0" labelOnly="1" outline="0" fieldPosition="0">
        <references count="2">
          <reference field="3" count="1" selected="0">
            <x v="176"/>
          </reference>
          <reference field="6" count="1">
            <x v="2"/>
          </reference>
        </references>
      </pivotArea>
    </format>
    <format dxfId="6472">
      <pivotArea dataOnly="0" labelOnly="1" outline="0" fieldPosition="0">
        <references count="2">
          <reference field="3" count="1" selected="0">
            <x v="177"/>
          </reference>
          <reference field="6" count="1">
            <x v="2"/>
          </reference>
        </references>
      </pivotArea>
    </format>
    <format dxfId="6471">
      <pivotArea dataOnly="0" labelOnly="1" outline="0" fieldPosition="0">
        <references count="2">
          <reference field="3" count="1" selected="0">
            <x v="178"/>
          </reference>
          <reference field="6" count="1">
            <x v="2"/>
          </reference>
        </references>
      </pivotArea>
    </format>
    <format dxfId="6470">
      <pivotArea dataOnly="0" labelOnly="1" outline="0" fieldPosition="0">
        <references count="2">
          <reference field="3" count="1" selected="0">
            <x v="179"/>
          </reference>
          <reference field="6" count="1">
            <x v="2"/>
          </reference>
        </references>
      </pivotArea>
    </format>
    <format dxfId="6469">
      <pivotArea dataOnly="0" labelOnly="1" outline="0" fieldPosition="0">
        <references count="2">
          <reference field="3" count="1" selected="0">
            <x v="180"/>
          </reference>
          <reference field="6" count="1">
            <x v="2"/>
          </reference>
        </references>
      </pivotArea>
    </format>
    <format dxfId="6468">
      <pivotArea dataOnly="0" labelOnly="1" outline="0" fieldPosition="0">
        <references count="2">
          <reference field="3" count="1" selected="0">
            <x v="181"/>
          </reference>
          <reference field="6" count="1">
            <x v="2"/>
          </reference>
        </references>
      </pivotArea>
    </format>
    <format dxfId="6467">
      <pivotArea dataOnly="0" labelOnly="1" outline="0" fieldPosition="0">
        <references count="2">
          <reference field="3" count="1" selected="0">
            <x v="182"/>
          </reference>
          <reference field="6" count="1">
            <x v="2"/>
          </reference>
        </references>
      </pivotArea>
    </format>
    <format dxfId="6466">
      <pivotArea dataOnly="0" labelOnly="1" outline="0" fieldPosition="0">
        <references count="2">
          <reference field="3" count="1" selected="0">
            <x v="183"/>
          </reference>
          <reference field="6" count="1">
            <x v="2"/>
          </reference>
        </references>
      </pivotArea>
    </format>
    <format dxfId="6465">
      <pivotArea dataOnly="0" labelOnly="1" outline="0" fieldPosition="0">
        <references count="2">
          <reference field="3" count="1" selected="0">
            <x v="184"/>
          </reference>
          <reference field="6" count="1">
            <x v="2"/>
          </reference>
        </references>
      </pivotArea>
    </format>
    <format dxfId="6464">
      <pivotArea dataOnly="0" labelOnly="1" outline="0" fieldPosition="0">
        <references count="2">
          <reference field="3" count="1" selected="0">
            <x v="185"/>
          </reference>
          <reference field="6" count="1">
            <x v="2"/>
          </reference>
        </references>
      </pivotArea>
    </format>
    <format dxfId="6463">
      <pivotArea dataOnly="0" labelOnly="1" outline="0" fieldPosition="0">
        <references count="2">
          <reference field="3" count="1" selected="0">
            <x v="186"/>
          </reference>
          <reference field="6" count="1">
            <x v="2"/>
          </reference>
        </references>
      </pivotArea>
    </format>
    <format dxfId="6462">
      <pivotArea dataOnly="0" labelOnly="1" outline="0" fieldPosition="0">
        <references count="2">
          <reference field="3" count="1" selected="0">
            <x v="187"/>
          </reference>
          <reference field="6" count="1">
            <x v="2"/>
          </reference>
        </references>
      </pivotArea>
    </format>
    <format dxfId="6461">
      <pivotArea dataOnly="0" labelOnly="1" outline="0" fieldPosition="0">
        <references count="2">
          <reference field="3" count="1" selected="0">
            <x v="188"/>
          </reference>
          <reference field="6" count="1">
            <x v="2"/>
          </reference>
        </references>
      </pivotArea>
    </format>
    <format dxfId="6460">
      <pivotArea dataOnly="0" labelOnly="1" outline="0" fieldPosition="0">
        <references count="2">
          <reference field="3" count="1" selected="0">
            <x v="189"/>
          </reference>
          <reference field="6" count="1">
            <x v="2"/>
          </reference>
        </references>
      </pivotArea>
    </format>
    <format dxfId="6459">
      <pivotArea dataOnly="0" labelOnly="1" outline="0" fieldPosition="0">
        <references count="2">
          <reference field="3" count="1" selected="0">
            <x v="190"/>
          </reference>
          <reference field="6" count="1">
            <x v="2"/>
          </reference>
        </references>
      </pivotArea>
    </format>
    <format dxfId="6458">
      <pivotArea dataOnly="0" labelOnly="1" outline="0" fieldPosition="0">
        <references count="2">
          <reference field="3" count="1" selected="0">
            <x v="191"/>
          </reference>
          <reference field="6" count="1">
            <x v="2"/>
          </reference>
        </references>
      </pivotArea>
    </format>
    <format dxfId="6457">
      <pivotArea dataOnly="0" labelOnly="1" outline="0" fieldPosition="0">
        <references count="2">
          <reference field="3" count="1" selected="0">
            <x v="192"/>
          </reference>
          <reference field="6" count="1">
            <x v="2"/>
          </reference>
        </references>
      </pivotArea>
    </format>
    <format dxfId="6456">
      <pivotArea dataOnly="0" labelOnly="1" outline="0" fieldPosition="0">
        <references count="2">
          <reference field="3" count="1" selected="0">
            <x v="193"/>
          </reference>
          <reference field="6" count="1">
            <x v="2"/>
          </reference>
        </references>
      </pivotArea>
    </format>
    <format dxfId="6455">
      <pivotArea dataOnly="0" labelOnly="1" outline="0" fieldPosition="0">
        <references count="2">
          <reference field="3" count="1" selected="0">
            <x v="194"/>
          </reference>
          <reference field="6" count="1">
            <x v="2"/>
          </reference>
        </references>
      </pivotArea>
    </format>
    <format dxfId="6454">
      <pivotArea dataOnly="0" labelOnly="1" outline="0" fieldPosition="0">
        <references count="2">
          <reference field="3" count="1" selected="0">
            <x v="195"/>
          </reference>
          <reference field="6" count="1">
            <x v="2"/>
          </reference>
        </references>
      </pivotArea>
    </format>
    <format dxfId="6453">
      <pivotArea dataOnly="0" labelOnly="1" outline="0" fieldPosition="0">
        <references count="2">
          <reference field="3" count="1" selected="0">
            <x v="196"/>
          </reference>
          <reference field="6" count="1">
            <x v="4"/>
          </reference>
        </references>
      </pivotArea>
    </format>
    <format dxfId="6452">
      <pivotArea dataOnly="0" labelOnly="1" outline="0" fieldPosition="0">
        <references count="2">
          <reference field="3" count="1" selected="0">
            <x v="197"/>
          </reference>
          <reference field="6" count="1">
            <x v="4"/>
          </reference>
        </references>
      </pivotArea>
    </format>
    <format dxfId="6451">
      <pivotArea dataOnly="0" labelOnly="1" outline="0" fieldPosition="0">
        <references count="2">
          <reference field="3" count="1" selected="0">
            <x v="198"/>
          </reference>
          <reference field="6" count="1">
            <x v="4"/>
          </reference>
        </references>
      </pivotArea>
    </format>
    <format dxfId="6450">
      <pivotArea dataOnly="0" labelOnly="1" outline="0" fieldPosition="0">
        <references count="2">
          <reference field="3" count="1" selected="0">
            <x v="199"/>
          </reference>
          <reference field="6" count="1">
            <x v="4"/>
          </reference>
        </references>
      </pivotArea>
    </format>
    <format dxfId="6449">
      <pivotArea dataOnly="0" labelOnly="1" outline="0" fieldPosition="0">
        <references count="2">
          <reference field="3" count="1" selected="0">
            <x v="200"/>
          </reference>
          <reference field="6" count="1">
            <x v="4"/>
          </reference>
        </references>
      </pivotArea>
    </format>
    <format dxfId="6448">
      <pivotArea dataOnly="0" labelOnly="1" outline="0" fieldPosition="0">
        <references count="2">
          <reference field="3" count="1" selected="0">
            <x v="201"/>
          </reference>
          <reference field="6" count="1">
            <x v="2"/>
          </reference>
        </references>
      </pivotArea>
    </format>
    <format dxfId="6447">
      <pivotArea dataOnly="0" labelOnly="1" outline="0" fieldPosition="0">
        <references count="2">
          <reference field="3" count="1" selected="0">
            <x v="202"/>
          </reference>
          <reference field="6" count="1">
            <x v="2"/>
          </reference>
        </references>
      </pivotArea>
    </format>
    <format dxfId="6446">
      <pivotArea dataOnly="0" labelOnly="1" outline="0" fieldPosition="0">
        <references count="2">
          <reference field="3" count="1" selected="0">
            <x v="203"/>
          </reference>
          <reference field="6" count="1">
            <x v="2"/>
          </reference>
        </references>
      </pivotArea>
    </format>
    <format dxfId="6445">
      <pivotArea dataOnly="0" labelOnly="1" outline="0" fieldPosition="0">
        <references count="2">
          <reference field="3" count="1" selected="0">
            <x v="204"/>
          </reference>
          <reference field="6" count="1">
            <x v="2"/>
          </reference>
        </references>
      </pivotArea>
    </format>
    <format dxfId="6444">
      <pivotArea dataOnly="0" labelOnly="1" outline="0" fieldPosition="0">
        <references count="2">
          <reference field="3" count="1" selected="0">
            <x v="205"/>
          </reference>
          <reference field="6" count="1">
            <x v="2"/>
          </reference>
        </references>
      </pivotArea>
    </format>
    <format dxfId="6443">
      <pivotArea dataOnly="0" labelOnly="1" outline="0" fieldPosition="0">
        <references count="2">
          <reference field="3" count="1" selected="0">
            <x v="206"/>
          </reference>
          <reference field="6" count="1">
            <x v="0"/>
          </reference>
        </references>
      </pivotArea>
    </format>
    <format dxfId="6442">
      <pivotArea dataOnly="0" labelOnly="1" outline="0" fieldPosition="0">
        <references count="2">
          <reference field="3" count="1" selected="0">
            <x v="207"/>
          </reference>
          <reference field="6" count="1">
            <x v="4"/>
          </reference>
        </references>
      </pivotArea>
    </format>
    <format dxfId="6441">
      <pivotArea dataOnly="0" labelOnly="1" outline="0" fieldPosition="0">
        <references count="2">
          <reference field="3" count="1" selected="0">
            <x v="208"/>
          </reference>
          <reference field="6" count="1">
            <x v="4"/>
          </reference>
        </references>
      </pivotArea>
    </format>
    <format dxfId="6440">
      <pivotArea dataOnly="0" labelOnly="1" outline="0" fieldPosition="0">
        <references count="2">
          <reference field="3" count="1" selected="0">
            <x v="209"/>
          </reference>
          <reference field="6" count="1">
            <x v="4"/>
          </reference>
        </references>
      </pivotArea>
    </format>
    <format dxfId="6439">
      <pivotArea dataOnly="0" labelOnly="1" outline="0" fieldPosition="0">
        <references count="2">
          <reference field="3" count="1" selected="0">
            <x v="210"/>
          </reference>
          <reference field="6" count="1">
            <x v="4"/>
          </reference>
        </references>
      </pivotArea>
    </format>
    <format dxfId="6438">
      <pivotArea dataOnly="0" labelOnly="1" outline="0" fieldPosition="0">
        <references count="2">
          <reference field="3" count="1" selected="0">
            <x v="211"/>
          </reference>
          <reference field="6" count="1">
            <x v="4"/>
          </reference>
        </references>
      </pivotArea>
    </format>
    <format dxfId="6437">
      <pivotArea dataOnly="0" labelOnly="1" outline="0" fieldPosition="0">
        <references count="2">
          <reference field="3" count="1" selected="0">
            <x v="212"/>
          </reference>
          <reference field="6" count="1">
            <x v="4"/>
          </reference>
        </references>
      </pivotArea>
    </format>
    <format dxfId="6436">
      <pivotArea type="topRight" dataOnly="0" labelOnly="1" outline="0" fieldPosition="0"/>
    </format>
    <format dxfId="6435">
      <pivotArea type="origin" dataOnly="0" labelOnly="1" outline="0" fieldPosition="0"/>
    </format>
    <format dxfId="6434">
      <pivotArea field="3" type="button" dataOnly="0" labelOnly="1" outline="0" axis="axisRow" fieldPosition="0"/>
    </format>
    <format dxfId="6433">
      <pivotArea dataOnly="0" labelOnly="1" outline="0" fieldPosition="0">
        <references count="1">
          <reference field="3" count="1">
            <x v="0"/>
          </reference>
        </references>
      </pivotArea>
    </format>
    <format dxfId="6432">
      <pivotArea dataOnly="0" labelOnly="1" outline="0" fieldPosition="0">
        <references count="1">
          <reference field="3" count="1" defaultSubtotal="1">
            <x v="0"/>
          </reference>
        </references>
      </pivotArea>
    </format>
    <format dxfId="6431">
      <pivotArea dataOnly="0" labelOnly="1" outline="0" fieldPosition="0">
        <references count="1">
          <reference field="3" count="1">
            <x v="1"/>
          </reference>
        </references>
      </pivotArea>
    </format>
    <format dxfId="6430">
      <pivotArea dataOnly="0" labelOnly="1" outline="0" fieldPosition="0">
        <references count="1">
          <reference field="3" count="1" defaultSubtotal="1">
            <x v="1"/>
          </reference>
        </references>
      </pivotArea>
    </format>
    <format dxfId="6429">
      <pivotArea dataOnly="0" labelOnly="1" outline="0" fieldPosition="0">
        <references count="1">
          <reference field="3" count="1">
            <x v="2"/>
          </reference>
        </references>
      </pivotArea>
    </format>
    <format dxfId="6428">
      <pivotArea dataOnly="0" labelOnly="1" outline="0" fieldPosition="0">
        <references count="1">
          <reference field="3" count="1" defaultSubtotal="1">
            <x v="2"/>
          </reference>
        </references>
      </pivotArea>
    </format>
    <format dxfId="6427">
      <pivotArea dataOnly="0" labelOnly="1" outline="0" fieldPosition="0">
        <references count="1">
          <reference field="3" count="1">
            <x v="3"/>
          </reference>
        </references>
      </pivotArea>
    </format>
    <format dxfId="6426">
      <pivotArea dataOnly="0" labelOnly="1" outline="0" fieldPosition="0">
        <references count="1">
          <reference field="3" count="1" defaultSubtotal="1">
            <x v="3"/>
          </reference>
        </references>
      </pivotArea>
    </format>
    <format dxfId="6425">
      <pivotArea dataOnly="0" labelOnly="1" outline="0" fieldPosition="0">
        <references count="1">
          <reference field="3" count="1">
            <x v="4"/>
          </reference>
        </references>
      </pivotArea>
    </format>
    <format dxfId="6424">
      <pivotArea dataOnly="0" labelOnly="1" outline="0" fieldPosition="0">
        <references count="1">
          <reference field="3" count="1" defaultSubtotal="1">
            <x v="4"/>
          </reference>
        </references>
      </pivotArea>
    </format>
    <format dxfId="6423">
      <pivotArea dataOnly="0" labelOnly="1" outline="0" fieldPosition="0">
        <references count="1">
          <reference field="3" count="1">
            <x v="5"/>
          </reference>
        </references>
      </pivotArea>
    </format>
    <format dxfId="6422">
      <pivotArea dataOnly="0" labelOnly="1" outline="0" fieldPosition="0">
        <references count="1">
          <reference field="3" count="1" defaultSubtotal="1">
            <x v="5"/>
          </reference>
        </references>
      </pivotArea>
    </format>
    <format dxfId="6421">
      <pivotArea dataOnly="0" labelOnly="1" outline="0" fieldPosition="0">
        <references count="1">
          <reference field="3" count="1">
            <x v="6"/>
          </reference>
        </references>
      </pivotArea>
    </format>
    <format dxfId="6420">
      <pivotArea dataOnly="0" labelOnly="1" outline="0" fieldPosition="0">
        <references count="1">
          <reference field="3" count="1" defaultSubtotal="1">
            <x v="6"/>
          </reference>
        </references>
      </pivotArea>
    </format>
    <format dxfId="6419">
      <pivotArea dataOnly="0" labelOnly="1" outline="0" fieldPosition="0">
        <references count="1">
          <reference field="3" count="1">
            <x v="7"/>
          </reference>
        </references>
      </pivotArea>
    </format>
    <format dxfId="6418">
      <pivotArea dataOnly="0" labelOnly="1" outline="0" fieldPosition="0">
        <references count="1">
          <reference field="3" count="1" defaultSubtotal="1">
            <x v="7"/>
          </reference>
        </references>
      </pivotArea>
    </format>
    <format dxfId="6417">
      <pivotArea dataOnly="0" labelOnly="1" outline="0" fieldPosition="0">
        <references count="1">
          <reference field="3" count="1">
            <x v="8"/>
          </reference>
        </references>
      </pivotArea>
    </format>
    <format dxfId="6416">
      <pivotArea dataOnly="0" labelOnly="1" outline="0" fieldPosition="0">
        <references count="1">
          <reference field="3" count="1" defaultSubtotal="1">
            <x v="8"/>
          </reference>
        </references>
      </pivotArea>
    </format>
    <format dxfId="6415">
      <pivotArea dataOnly="0" labelOnly="1" outline="0" fieldPosition="0">
        <references count="1">
          <reference field="3" count="1">
            <x v="9"/>
          </reference>
        </references>
      </pivotArea>
    </format>
    <format dxfId="6414">
      <pivotArea dataOnly="0" labelOnly="1" outline="0" fieldPosition="0">
        <references count="1">
          <reference field="3" count="1" defaultSubtotal="1">
            <x v="9"/>
          </reference>
        </references>
      </pivotArea>
    </format>
    <format dxfId="6413">
      <pivotArea dataOnly="0" labelOnly="1" outline="0" fieldPosition="0">
        <references count="1">
          <reference field="3" count="1">
            <x v="10"/>
          </reference>
        </references>
      </pivotArea>
    </format>
    <format dxfId="6412">
      <pivotArea dataOnly="0" labelOnly="1" outline="0" fieldPosition="0">
        <references count="1">
          <reference field="3" count="1" defaultSubtotal="1">
            <x v="10"/>
          </reference>
        </references>
      </pivotArea>
    </format>
    <format dxfId="6411">
      <pivotArea dataOnly="0" labelOnly="1" outline="0" fieldPosition="0">
        <references count="1">
          <reference field="3" count="1">
            <x v="11"/>
          </reference>
        </references>
      </pivotArea>
    </format>
    <format dxfId="6410">
      <pivotArea dataOnly="0" labelOnly="1" outline="0" fieldPosition="0">
        <references count="1">
          <reference field="3" count="1" defaultSubtotal="1">
            <x v="11"/>
          </reference>
        </references>
      </pivotArea>
    </format>
    <format dxfId="6409">
      <pivotArea dataOnly="0" labelOnly="1" outline="0" fieldPosition="0">
        <references count="1">
          <reference field="3" count="1">
            <x v="12"/>
          </reference>
        </references>
      </pivotArea>
    </format>
    <format dxfId="6408">
      <pivotArea dataOnly="0" labelOnly="1" outline="0" fieldPosition="0">
        <references count="1">
          <reference field="3" count="1" defaultSubtotal="1">
            <x v="12"/>
          </reference>
        </references>
      </pivotArea>
    </format>
    <format dxfId="6407">
      <pivotArea dataOnly="0" labelOnly="1" outline="0" fieldPosition="0">
        <references count="1">
          <reference field="3" count="1">
            <x v="13"/>
          </reference>
        </references>
      </pivotArea>
    </format>
    <format dxfId="6406">
      <pivotArea dataOnly="0" labelOnly="1" outline="0" fieldPosition="0">
        <references count="1">
          <reference field="3" count="1" defaultSubtotal="1">
            <x v="13"/>
          </reference>
        </references>
      </pivotArea>
    </format>
    <format dxfId="6405">
      <pivotArea dataOnly="0" labelOnly="1" outline="0" fieldPosition="0">
        <references count="1">
          <reference field="3" count="1">
            <x v="14"/>
          </reference>
        </references>
      </pivotArea>
    </format>
    <format dxfId="6404">
      <pivotArea dataOnly="0" labelOnly="1" outline="0" fieldPosition="0">
        <references count="1">
          <reference field="3" count="1" defaultSubtotal="1">
            <x v="14"/>
          </reference>
        </references>
      </pivotArea>
    </format>
    <format dxfId="6403">
      <pivotArea dataOnly="0" labelOnly="1" outline="0" fieldPosition="0">
        <references count="1">
          <reference field="3" count="1">
            <x v="15"/>
          </reference>
        </references>
      </pivotArea>
    </format>
    <format dxfId="6402">
      <pivotArea dataOnly="0" labelOnly="1" outline="0" fieldPosition="0">
        <references count="1">
          <reference field="3" count="1" defaultSubtotal="1">
            <x v="15"/>
          </reference>
        </references>
      </pivotArea>
    </format>
    <format dxfId="6401">
      <pivotArea dataOnly="0" labelOnly="1" outline="0" fieldPosition="0">
        <references count="1">
          <reference field="3" count="1">
            <x v="16"/>
          </reference>
        </references>
      </pivotArea>
    </format>
    <format dxfId="6400">
      <pivotArea dataOnly="0" labelOnly="1" outline="0" fieldPosition="0">
        <references count="1">
          <reference field="3" count="1" defaultSubtotal="1">
            <x v="16"/>
          </reference>
        </references>
      </pivotArea>
    </format>
    <format dxfId="6399">
      <pivotArea dataOnly="0" labelOnly="1" outline="0" fieldPosition="0">
        <references count="1">
          <reference field="3" count="1">
            <x v="17"/>
          </reference>
        </references>
      </pivotArea>
    </format>
    <format dxfId="6398">
      <pivotArea dataOnly="0" labelOnly="1" outline="0" fieldPosition="0">
        <references count="1">
          <reference field="3" count="1" defaultSubtotal="1">
            <x v="17"/>
          </reference>
        </references>
      </pivotArea>
    </format>
    <format dxfId="6397">
      <pivotArea dataOnly="0" labelOnly="1" outline="0" fieldPosition="0">
        <references count="1">
          <reference field="3" count="1">
            <x v="18"/>
          </reference>
        </references>
      </pivotArea>
    </format>
    <format dxfId="6396">
      <pivotArea dataOnly="0" labelOnly="1" outline="0" fieldPosition="0">
        <references count="1">
          <reference field="3" count="1" defaultSubtotal="1">
            <x v="18"/>
          </reference>
        </references>
      </pivotArea>
    </format>
    <format dxfId="6395">
      <pivotArea dataOnly="0" labelOnly="1" outline="0" fieldPosition="0">
        <references count="1">
          <reference field="3" count="1">
            <x v="19"/>
          </reference>
        </references>
      </pivotArea>
    </format>
    <format dxfId="6394">
      <pivotArea dataOnly="0" labelOnly="1" outline="0" fieldPosition="0">
        <references count="1">
          <reference field="3" count="1" defaultSubtotal="1">
            <x v="19"/>
          </reference>
        </references>
      </pivotArea>
    </format>
    <format dxfId="6393">
      <pivotArea dataOnly="0" labelOnly="1" outline="0" fieldPosition="0">
        <references count="1">
          <reference field="3" count="1">
            <x v="20"/>
          </reference>
        </references>
      </pivotArea>
    </format>
    <format dxfId="6392">
      <pivotArea dataOnly="0" labelOnly="1" outline="0" fieldPosition="0">
        <references count="1">
          <reference field="3" count="1" defaultSubtotal="1">
            <x v="20"/>
          </reference>
        </references>
      </pivotArea>
    </format>
    <format dxfId="6391">
      <pivotArea dataOnly="0" labelOnly="1" outline="0" fieldPosition="0">
        <references count="1">
          <reference field="3" count="1">
            <x v="21"/>
          </reference>
        </references>
      </pivotArea>
    </format>
    <format dxfId="6390">
      <pivotArea dataOnly="0" labelOnly="1" outline="0" fieldPosition="0">
        <references count="1">
          <reference field="3" count="1" defaultSubtotal="1">
            <x v="21"/>
          </reference>
        </references>
      </pivotArea>
    </format>
    <format dxfId="6389">
      <pivotArea dataOnly="0" labelOnly="1" outline="0" fieldPosition="0">
        <references count="1">
          <reference field="3" count="1">
            <x v="22"/>
          </reference>
        </references>
      </pivotArea>
    </format>
    <format dxfId="6388">
      <pivotArea dataOnly="0" labelOnly="1" outline="0" fieldPosition="0">
        <references count="1">
          <reference field="3" count="1" defaultSubtotal="1">
            <x v="22"/>
          </reference>
        </references>
      </pivotArea>
    </format>
    <format dxfId="6387">
      <pivotArea dataOnly="0" labelOnly="1" outline="0" fieldPosition="0">
        <references count="1">
          <reference field="3" count="1">
            <x v="23"/>
          </reference>
        </references>
      </pivotArea>
    </format>
    <format dxfId="6386">
      <pivotArea dataOnly="0" labelOnly="1" outline="0" fieldPosition="0">
        <references count="1">
          <reference field="3" count="1" defaultSubtotal="1">
            <x v="23"/>
          </reference>
        </references>
      </pivotArea>
    </format>
    <format dxfId="6385">
      <pivotArea dataOnly="0" labelOnly="1" outline="0" fieldPosition="0">
        <references count="1">
          <reference field="3" count="1">
            <x v="24"/>
          </reference>
        </references>
      </pivotArea>
    </format>
    <format dxfId="6384">
      <pivotArea dataOnly="0" labelOnly="1" outline="0" fieldPosition="0">
        <references count="1">
          <reference field="3" count="1" defaultSubtotal="1">
            <x v="24"/>
          </reference>
        </references>
      </pivotArea>
    </format>
    <format dxfId="6383">
      <pivotArea dataOnly="0" labelOnly="1" outline="0" fieldPosition="0">
        <references count="1">
          <reference field="3" count="1">
            <x v="25"/>
          </reference>
        </references>
      </pivotArea>
    </format>
    <format dxfId="6382">
      <pivotArea dataOnly="0" labelOnly="1" outline="0" fieldPosition="0">
        <references count="1">
          <reference field="3" count="1" defaultSubtotal="1">
            <x v="25"/>
          </reference>
        </references>
      </pivotArea>
    </format>
    <format dxfId="6381">
      <pivotArea dataOnly="0" labelOnly="1" outline="0" fieldPosition="0">
        <references count="1">
          <reference field="3" count="1">
            <x v="26"/>
          </reference>
        </references>
      </pivotArea>
    </format>
    <format dxfId="6380">
      <pivotArea dataOnly="0" labelOnly="1" outline="0" fieldPosition="0">
        <references count="1">
          <reference field="3" count="1" defaultSubtotal="1">
            <x v="26"/>
          </reference>
        </references>
      </pivotArea>
    </format>
    <format dxfId="6379">
      <pivotArea dataOnly="0" labelOnly="1" outline="0" fieldPosition="0">
        <references count="1">
          <reference field="3" count="1">
            <x v="27"/>
          </reference>
        </references>
      </pivotArea>
    </format>
    <format dxfId="6378">
      <pivotArea dataOnly="0" labelOnly="1" outline="0" fieldPosition="0">
        <references count="1">
          <reference field="3" count="1" defaultSubtotal="1">
            <x v="27"/>
          </reference>
        </references>
      </pivotArea>
    </format>
    <format dxfId="6377">
      <pivotArea dataOnly="0" labelOnly="1" outline="0" fieldPosition="0">
        <references count="1">
          <reference field="3" count="1">
            <x v="28"/>
          </reference>
        </references>
      </pivotArea>
    </format>
    <format dxfId="6376">
      <pivotArea dataOnly="0" labelOnly="1" outline="0" fieldPosition="0">
        <references count="1">
          <reference field="3" count="1" defaultSubtotal="1">
            <x v="28"/>
          </reference>
        </references>
      </pivotArea>
    </format>
    <format dxfId="6375">
      <pivotArea dataOnly="0" labelOnly="1" outline="0" fieldPosition="0">
        <references count="1">
          <reference field="3" count="1">
            <x v="29"/>
          </reference>
        </references>
      </pivotArea>
    </format>
    <format dxfId="6374">
      <pivotArea dataOnly="0" labelOnly="1" outline="0" fieldPosition="0">
        <references count="1">
          <reference field="3" count="1" defaultSubtotal="1">
            <x v="29"/>
          </reference>
        </references>
      </pivotArea>
    </format>
    <format dxfId="6373">
      <pivotArea dataOnly="0" labelOnly="1" outline="0" fieldPosition="0">
        <references count="1">
          <reference field="3" count="1">
            <x v="30"/>
          </reference>
        </references>
      </pivotArea>
    </format>
    <format dxfId="6372">
      <pivotArea dataOnly="0" labelOnly="1" outline="0" fieldPosition="0">
        <references count="1">
          <reference field="3" count="1" defaultSubtotal="1">
            <x v="30"/>
          </reference>
        </references>
      </pivotArea>
    </format>
    <format dxfId="6371">
      <pivotArea dataOnly="0" labelOnly="1" outline="0" fieldPosition="0">
        <references count="1">
          <reference field="3" count="1">
            <x v="31"/>
          </reference>
        </references>
      </pivotArea>
    </format>
    <format dxfId="6370">
      <pivotArea dataOnly="0" labelOnly="1" outline="0" fieldPosition="0">
        <references count="1">
          <reference field="3" count="1" defaultSubtotal="1">
            <x v="31"/>
          </reference>
        </references>
      </pivotArea>
    </format>
    <format dxfId="6369">
      <pivotArea dataOnly="0" labelOnly="1" outline="0" fieldPosition="0">
        <references count="1">
          <reference field="3" count="1">
            <x v="32"/>
          </reference>
        </references>
      </pivotArea>
    </format>
    <format dxfId="6368">
      <pivotArea dataOnly="0" labelOnly="1" outline="0" fieldPosition="0">
        <references count="1">
          <reference field="3" count="1" defaultSubtotal="1">
            <x v="32"/>
          </reference>
        </references>
      </pivotArea>
    </format>
    <format dxfId="6367">
      <pivotArea dataOnly="0" labelOnly="1" outline="0" fieldPosition="0">
        <references count="1">
          <reference field="3" count="1">
            <x v="33"/>
          </reference>
        </references>
      </pivotArea>
    </format>
    <format dxfId="6366">
      <pivotArea dataOnly="0" labelOnly="1" outline="0" fieldPosition="0">
        <references count="1">
          <reference field="3" count="1" defaultSubtotal="1">
            <x v="33"/>
          </reference>
        </references>
      </pivotArea>
    </format>
    <format dxfId="6365">
      <pivotArea dataOnly="0" labelOnly="1" outline="0" fieldPosition="0">
        <references count="1">
          <reference field="3" count="1">
            <x v="34"/>
          </reference>
        </references>
      </pivotArea>
    </format>
    <format dxfId="6364">
      <pivotArea dataOnly="0" labelOnly="1" outline="0" fieldPosition="0">
        <references count="1">
          <reference field="3" count="1" defaultSubtotal="1">
            <x v="34"/>
          </reference>
        </references>
      </pivotArea>
    </format>
    <format dxfId="6363">
      <pivotArea dataOnly="0" labelOnly="1" outline="0" fieldPosition="0">
        <references count="1">
          <reference field="3" count="1">
            <x v="35"/>
          </reference>
        </references>
      </pivotArea>
    </format>
    <format dxfId="6362">
      <pivotArea dataOnly="0" labelOnly="1" outline="0" fieldPosition="0">
        <references count="1">
          <reference field="3" count="1" defaultSubtotal="1">
            <x v="35"/>
          </reference>
        </references>
      </pivotArea>
    </format>
    <format dxfId="6361">
      <pivotArea dataOnly="0" labelOnly="1" outline="0" fieldPosition="0">
        <references count="1">
          <reference field="3" count="1">
            <x v="36"/>
          </reference>
        </references>
      </pivotArea>
    </format>
    <format dxfId="6360">
      <pivotArea dataOnly="0" labelOnly="1" outline="0" fieldPosition="0">
        <references count="1">
          <reference field="3" count="1" defaultSubtotal="1">
            <x v="36"/>
          </reference>
        </references>
      </pivotArea>
    </format>
    <format dxfId="6359">
      <pivotArea dataOnly="0" labelOnly="1" outline="0" fieldPosition="0">
        <references count="1">
          <reference field="3" count="1">
            <x v="37"/>
          </reference>
        </references>
      </pivotArea>
    </format>
    <format dxfId="6358">
      <pivotArea dataOnly="0" labelOnly="1" outline="0" fieldPosition="0">
        <references count="1">
          <reference field="3" count="1" defaultSubtotal="1">
            <x v="37"/>
          </reference>
        </references>
      </pivotArea>
    </format>
    <format dxfId="6357">
      <pivotArea dataOnly="0" labelOnly="1" outline="0" fieldPosition="0">
        <references count="1">
          <reference field="3" count="1">
            <x v="38"/>
          </reference>
        </references>
      </pivotArea>
    </format>
    <format dxfId="6356">
      <pivotArea dataOnly="0" labelOnly="1" outline="0" fieldPosition="0">
        <references count="1">
          <reference field="3" count="1" defaultSubtotal="1">
            <x v="38"/>
          </reference>
        </references>
      </pivotArea>
    </format>
    <format dxfId="6355">
      <pivotArea dataOnly="0" labelOnly="1" outline="0" fieldPosition="0">
        <references count="1">
          <reference field="3" count="1">
            <x v="39"/>
          </reference>
        </references>
      </pivotArea>
    </format>
    <format dxfId="6354">
      <pivotArea dataOnly="0" labelOnly="1" outline="0" fieldPosition="0">
        <references count="1">
          <reference field="3" count="1" defaultSubtotal="1">
            <x v="39"/>
          </reference>
        </references>
      </pivotArea>
    </format>
    <format dxfId="6353">
      <pivotArea dataOnly="0" labelOnly="1" outline="0" fieldPosition="0">
        <references count="1">
          <reference field="3" count="1">
            <x v="40"/>
          </reference>
        </references>
      </pivotArea>
    </format>
    <format dxfId="6352">
      <pivotArea dataOnly="0" labelOnly="1" outline="0" fieldPosition="0">
        <references count="1">
          <reference field="3" count="1" defaultSubtotal="1">
            <x v="40"/>
          </reference>
        </references>
      </pivotArea>
    </format>
    <format dxfId="6351">
      <pivotArea dataOnly="0" labelOnly="1" outline="0" fieldPosition="0">
        <references count="1">
          <reference field="3" count="1">
            <x v="41"/>
          </reference>
        </references>
      </pivotArea>
    </format>
    <format dxfId="6350">
      <pivotArea dataOnly="0" labelOnly="1" outline="0" fieldPosition="0">
        <references count="1">
          <reference field="3" count="1" defaultSubtotal="1">
            <x v="41"/>
          </reference>
        </references>
      </pivotArea>
    </format>
    <format dxfId="6349">
      <pivotArea dataOnly="0" labelOnly="1" outline="0" fieldPosition="0">
        <references count="1">
          <reference field="3" count="1">
            <x v="42"/>
          </reference>
        </references>
      </pivotArea>
    </format>
    <format dxfId="6348">
      <pivotArea dataOnly="0" labelOnly="1" outline="0" fieldPosition="0">
        <references count="1">
          <reference field="3" count="1" defaultSubtotal="1">
            <x v="42"/>
          </reference>
        </references>
      </pivotArea>
    </format>
    <format dxfId="6347">
      <pivotArea dataOnly="0" labelOnly="1" outline="0" fieldPosition="0">
        <references count="1">
          <reference field="3" count="1">
            <x v="43"/>
          </reference>
        </references>
      </pivotArea>
    </format>
    <format dxfId="6346">
      <pivotArea dataOnly="0" labelOnly="1" outline="0" fieldPosition="0">
        <references count="1">
          <reference field="3" count="1" defaultSubtotal="1">
            <x v="43"/>
          </reference>
        </references>
      </pivotArea>
    </format>
    <format dxfId="6345">
      <pivotArea dataOnly="0" labelOnly="1" outline="0" fieldPosition="0">
        <references count="1">
          <reference field="3" count="1">
            <x v="44"/>
          </reference>
        </references>
      </pivotArea>
    </format>
    <format dxfId="6344">
      <pivotArea dataOnly="0" labelOnly="1" outline="0" fieldPosition="0">
        <references count="1">
          <reference field="3" count="1" defaultSubtotal="1">
            <x v="44"/>
          </reference>
        </references>
      </pivotArea>
    </format>
    <format dxfId="6343">
      <pivotArea dataOnly="0" labelOnly="1" outline="0" fieldPosition="0">
        <references count="1">
          <reference field="3" count="1">
            <x v="45"/>
          </reference>
        </references>
      </pivotArea>
    </format>
    <format dxfId="6342">
      <pivotArea dataOnly="0" labelOnly="1" outline="0" fieldPosition="0">
        <references count="1">
          <reference field="3" count="1" defaultSubtotal="1">
            <x v="45"/>
          </reference>
        </references>
      </pivotArea>
    </format>
    <format dxfId="6341">
      <pivotArea dataOnly="0" labelOnly="1" outline="0" fieldPosition="0">
        <references count="1">
          <reference field="3" count="1">
            <x v="46"/>
          </reference>
        </references>
      </pivotArea>
    </format>
    <format dxfId="6340">
      <pivotArea dataOnly="0" labelOnly="1" outline="0" fieldPosition="0">
        <references count="1">
          <reference field="3" count="1" defaultSubtotal="1">
            <x v="46"/>
          </reference>
        </references>
      </pivotArea>
    </format>
    <format dxfId="6339">
      <pivotArea dataOnly="0" labelOnly="1" outline="0" fieldPosition="0">
        <references count="1">
          <reference field="3" count="1">
            <x v="47"/>
          </reference>
        </references>
      </pivotArea>
    </format>
    <format dxfId="6338">
      <pivotArea dataOnly="0" labelOnly="1" outline="0" fieldPosition="0">
        <references count="1">
          <reference field="3" count="1" defaultSubtotal="1">
            <x v="47"/>
          </reference>
        </references>
      </pivotArea>
    </format>
    <format dxfId="6337">
      <pivotArea dataOnly="0" labelOnly="1" outline="0" fieldPosition="0">
        <references count="1">
          <reference field="3" count="1">
            <x v="48"/>
          </reference>
        </references>
      </pivotArea>
    </format>
    <format dxfId="6336">
      <pivotArea dataOnly="0" labelOnly="1" outline="0" fieldPosition="0">
        <references count="1">
          <reference field="3" count="1" defaultSubtotal="1">
            <x v="48"/>
          </reference>
        </references>
      </pivotArea>
    </format>
    <format dxfId="6335">
      <pivotArea dataOnly="0" labelOnly="1" outline="0" fieldPosition="0">
        <references count="1">
          <reference field="3" count="1">
            <x v="49"/>
          </reference>
        </references>
      </pivotArea>
    </format>
    <format dxfId="6334">
      <pivotArea dataOnly="0" labelOnly="1" outline="0" fieldPosition="0">
        <references count="1">
          <reference field="3" count="1" defaultSubtotal="1">
            <x v="49"/>
          </reference>
        </references>
      </pivotArea>
    </format>
    <format dxfId="6333">
      <pivotArea dataOnly="0" labelOnly="1" outline="0" fieldPosition="0">
        <references count="1">
          <reference field="3" count="1">
            <x v="50"/>
          </reference>
        </references>
      </pivotArea>
    </format>
    <format dxfId="6332">
      <pivotArea dataOnly="0" labelOnly="1" outline="0" fieldPosition="0">
        <references count="1">
          <reference field="3" count="1" defaultSubtotal="1">
            <x v="50"/>
          </reference>
        </references>
      </pivotArea>
    </format>
    <format dxfId="6331">
      <pivotArea dataOnly="0" labelOnly="1" outline="0" fieldPosition="0">
        <references count="1">
          <reference field="3" count="1">
            <x v="51"/>
          </reference>
        </references>
      </pivotArea>
    </format>
    <format dxfId="6330">
      <pivotArea dataOnly="0" labelOnly="1" outline="0" fieldPosition="0">
        <references count="1">
          <reference field="3" count="1" defaultSubtotal="1">
            <x v="51"/>
          </reference>
        </references>
      </pivotArea>
    </format>
    <format dxfId="6329">
      <pivotArea dataOnly="0" labelOnly="1" outline="0" fieldPosition="0">
        <references count="1">
          <reference field="3" count="1">
            <x v="52"/>
          </reference>
        </references>
      </pivotArea>
    </format>
    <format dxfId="6328">
      <pivotArea dataOnly="0" labelOnly="1" outline="0" fieldPosition="0">
        <references count="1">
          <reference field="3" count="1" defaultSubtotal="1">
            <x v="52"/>
          </reference>
        </references>
      </pivotArea>
    </format>
    <format dxfId="6327">
      <pivotArea dataOnly="0" labelOnly="1" outline="0" fieldPosition="0">
        <references count="1">
          <reference field="3" count="1">
            <x v="53"/>
          </reference>
        </references>
      </pivotArea>
    </format>
    <format dxfId="6326">
      <pivotArea dataOnly="0" labelOnly="1" outline="0" fieldPosition="0">
        <references count="1">
          <reference field="3" count="1" defaultSubtotal="1">
            <x v="53"/>
          </reference>
        </references>
      </pivotArea>
    </format>
    <format dxfId="6325">
      <pivotArea dataOnly="0" labelOnly="1" outline="0" fieldPosition="0">
        <references count="1">
          <reference field="3" count="1">
            <x v="54"/>
          </reference>
        </references>
      </pivotArea>
    </format>
    <format dxfId="6324">
      <pivotArea dataOnly="0" labelOnly="1" outline="0" fieldPosition="0">
        <references count="1">
          <reference field="3" count="1" defaultSubtotal="1">
            <x v="54"/>
          </reference>
        </references>
      </pivotArea>
    </format>
    <format dxfId="6323">
      <pivotArea dataOnly="0" labelOnly="1" outline="0" fieldPosition="0">
        <references count="1">
          <reference field="3" count="1">
            <x v="55"/>
          </reference>
        </references>
      </pivotArea>
    </format>
    <format dxfId="6322">
      <pivotArea dataOnly="0" labelOnly="1" outline="0" fieldPosition="0">
        <references count="1">
          <reference field="3" count="1" defaultSubtotal="1">
            <x v="55"/>
          </reference>
        </references>
      </pivotArea>
    </format>
    <format dxfId="6321">
      <pivotArea dataOnly="0" labelOnly="1" outline="0" fieldPosition="0">
        <references count="1">
          <reference field="3" count="1">
            <x v="56"/>
          </reference>
        </references>
      </pivotArea>
    </format>
    <format dxfId="6320">
      <pivotArea dataOnly="0" labelOnly="1" outline="0" fieldPosition="0">
        <references count="1">
          <reference field="3" count="1" defaultSubtotal="1">
            <x v="56"/>
          </reference>
        </references>
      </pivotArea>
    </format>
    <format dxfId="6319">
      <pivotArea dataOnly="0" labelOnly="1" outline="0" fieldPosition="0">
        <references count="1">
          <reference field="3" count="1">
            <x v="57"/>
          </reference>
        </references>
      </pivotArea>
    </format>
    <format dxfId="6318">
      <pivotArea dataOnly="0" labelOnly="1" outline="0" fieldPosition="0">
        <references count="1">
          <reference field="3" count="1" defaultSubtotal="1">
            <x v="57"/>
          </reference>
        </references>
      </pivotArea>
    </format>
    <format dxfId="6317">
      <pivotArea dataOnly="0" labelOnly="1" outline="0" fieldPosition="0">
        <references count="1">
          <reference field="3" count="1">
            <x v="58"/>
          </reference>
        </references>
      </pivotArea>
    </format>
    <format dxfId="6316">
      <pivotArea dataOnly="0" labelOnly="1" outline="0" fieldPosition="0">
        <references count="1">
          <reference field="3" count="1" defaultSubtotal="1">
            <x v="58"/>
          </reference>
        </references>
      </pivotArea>
    </format>
    <format dxfId="6315">
      <pivotArea dataOnly="0" labelOnly="1" outline="0" fieldPosition="0">
        <references count="1">
          <reference field="3" count="1">
            <x v="59"/>
          </reference>
        </references>
      </pivotArea>
    </format>
    <format dxfId="6314">
      <pivotArea dataOnly="0" labelOnly="1" outline="0" fieldPosition="0">
        <references count="1">
          <reference field="3" count="1" defaultSubtotal="1">
            <x v="59"/>
          </reference>
        </references>
      </pivotArea>
    </format>
    <format dxfId="6313">
      <pivotArea dataOnly="0" labelOnly="1" outline="0" fieldPosition="0">
        <references count="1">
          <reference field="3" count="1">
            <x v="60"/>
          </reference>
        </references>
      </pivotArea>
    </format>
    <format dxfId="6312">
      <pivotArea dataOnly="0" labelOnly="1" outline="0" fieldPosition="0">
        <references count="1">
          <reference field="3" count="1" defaultSubtotal="1">
            <x v="60"/>
          </reference>
        </references>
      </pivotArea>
    </format>
    <format dxfId="6311">
      <pivotArea dataOnly="0" labelOnly="1" outline="0" fieldPosition="0">
        <references count="1">
          <reference field="3" count="1">
            <x v="61"/>
          </reference>
        </references>
      </pivotArea>
    </format>
    <format dxfId="6310">
      <pivotArea dataOnly="0" labelOnly="1" outline="0" fieldPosition="0">
        <references count="1">
          <reference field="3" count="1" defaultSubtotal="1">
            <x v="61"/>
          </reference>
        </references>
      </pivotArea>
    </format>
    <format dxfId="6309">
      <pivotArea dataOnly="0" labelOnly="1" outline="0" fieldPosition="0">
        <references count="1">
          <reference field="3" count="1">
            <x v="62"/>
          </reference>
        </references>
      </pivotArea>
    </format>
    <format dxfId="6308">
      <pivotArea dataOnly="0" labelOnly="1" outline="0" fieldPosition="0">
        <references count="1">
          <reference field="3" count="1" defaultSubtotal="1">
            <x v="62"/>
          </reference>
        </references>
      </pivotArea>
    </format>
    <format dxfId="6307">
      <pivotArea dataOnly="0" labelOnly="1" outline="0" fieldPosition="0">
        <references count="1">
          <reference field="3" count="1">
            <x v="63"/>
          </reference>
        </references>
      </pivotArea>
    </format>
    <format dxfId="6306">
      <pivotArea dataOnly="0" labelOnly="1" outline="0" fieldPosition="0">
        <references count="1">
          <reference field="3" count="1" defaultSubtotal="1">
            <x v="63"/>
          </reference>
        </references>
      </pivotArea>
    </format>
    <format dxfId="6305">
      <pivotArea dataOnly="0" labelOnly="1" outline="0" fieldPosition="0">
        <references count="1">
          <reference field="3" count="1">
            <x v="64"/>
          </reference>
        </references>
      </pivotArea>
    </format>
    <format dxfId="6304">
      <pivotArea dataOnly="0" labelOnly="1" outline="0" fieldPosition="0">
        <references count="1">
          <reference field="3" count="1" defaultSubtotal="1">
            <x v="64"/>
          </reference>
        </references>
      </pivotArea>
    </format>
    <format dxfId="6303">
      <pivotArea dataOnly="0" labelOnly="1" outline="0" fieldPosition="0">
        <references count="1">
          <reference field="3" count="1">
            <x v="65"/>
          </reference>
        </references>
      </pivotArea>
    </format>
    <format dxfId="6302">
      <pivotArea dataOnly="0" labelOnly="1" outline="0" fieldPosition="0">
        <references count="1">
          <reference field="3" count="1" defaultSubtotal="1">
            <x v="65"/>
          </reference>
        </references>
      </pivotArea>
    </format>
    <format dxfId="6301">
      <pivotArea dataOnly="0" labelOnly="1" outline="0" fieldPosition="0">
        <references count="1">
          <reference field="3" count="1">
            <x v="66"/>
          </reference>
        </references>
      </pivotArea>
    </format>
    <format dxfId="6300">
      <pivotArea dataOnly="0" labelOnly="1" outline="0" fieldPosition="0">
        <references count="1">
          <reference field="3" count="1" defaultSubtotal="1">
            <x v="66"/>
          </reference>
        </references>
      </pivotArea>
    </format>
    <format dxfId="6299">
      <pivotArea dataOnly="0" labelOnly="1" outline="0" fieldPosition="0">
        <references count="1">
          <reference field="3" count="1">
            <x v="67"/>
          </reference>
        </references>
      </pivotArea>
    </format>
    <format dxfId="6298">
      <pivotArea dataOnly="0" labelOnly="1" outline="0" fieldPosition="0">
        <references count="1">
          <reference field="3" count="1" defaultSubtotal="1">
            <x v="67"/>
          </reference>
        </references>
      </pivotArea>
    </format>
    <format dxfId="6297">
      <pivotArea dataOnly="0" labelOnly="1" outline="0" fieldPosition="0">
        <references count="1">
          <reference field="3" count="1">
            <x v="68"/>
          </reference>
        </references>
      </pivotArea>
    </format>
    <format dxfId="6296">
      <pivotArea dataOnly="0" labelOnly="1" outline="0" fieldPosition="0">
        <references count="1">
          <reference field="3" count="1" defaultSubtotal="1">
            <x v="68"/>
          </reference>
        </references>
      </pivotArea>
    </format>
    <format dxfId="6295">
      <pivotArea dataOnly="0" labelOnly="1" outline="0" fieldPosition="0">
        <references count="1">
          <reference field="3" count="1">
            <x v="69"/>
          </reference>
        </references>
      </pivotArea>
    </format>
    <format dxfId="6294">
      <pivotArea dataOnly="0" labelOnly="1" outline="0" fieldPosition="0">
        <references count="1">
          <reference field="3" count="1" defaultSubtotal="1">
            <x v="69"/>
          </reference>
        </references>
      </pivotArea>
    </format>
    <format dxfId="6293">
      <pivotArea dataOnly="0" labelOnly="1" outline="0" fieldPosition="0">
        <references count="1">
          <reference field="3" count="1">
            <x v="70"/>
          </reference>
        </references>
      </pivotArea>
    </format>
    <format dxfId="6292">
      <pivotArea dataOnly="0" labelOnly="1" outline="0" fieldPosition="0">
        <references count="1">
          <reference field="3" count="1" defaultSubtotal="1">
            <x v="70"/>
          </reference>
        </references>
      </pivotArea>
    </format>
    <format dxfId="6291">
      <pivotArea dataOnly="0" labelOnly="1" outline="0" fieldPosition="0">
        <references count="1">
          <reference field="3" count="1">
            <x v="71"/>
          </reference>
        </references>
      </pivotArea>
    </format>
    <format dxfId="6290">
      <pivotArea dataOnly="0" labelOnly="1" outline="0" fieldPosition="0">
        <references count="1">
          <reference field="3" count="1" defaultSubtotal="1">
            <x v="71"/>
          </reference>
        </references>
      </pivotArea>
    </format>
    <format dxfId="6289">
      <pivotArea dataOnly="0" labelOnly="1" outline="0" fieldPosition="0">
        <references count="1">
          <reference field="3" count="1">
            <x v="72"/>
          </reference>
        </references>
      </pivotArea>
    </format>
    <format dxfId="6288">
      <pivotArea dataOnly="0" labelOnly="1" outline="0" fieldPosition="0">
        <references count="1">
          <reference field="3" count="1" defaultSubtotal="1">
            <x v="72"/>
          </reference>
        </references>
      </pivotArea>
    </format>
    <format dxfId="6287">
      <pivotArea dataOnly="0" labelOnly="1" outline="0" fieldPosition="0">
        <references count="1">
          <reference field="3" count="1">
            <x v="73"/>
          </reference>
        </references>
      </pivotArea>
    </format>
    <format dxfId="6286">
      <pivotArea dataOnly="0" labelOnly="1" outline="0" fieldPosition="0">
        <references count="1">
          <reference field="3" count="1" defaultSubtotal="1">
            <x v="73"/>
          </reference>
        </references>
      </pivotArea>
    </format>
    <format dxfId="6285">
      <pivotArea dataOnly="0" labelOnly="1" outline="0" fieldPosition="0">
        <references count="1">
          <reference field="3" count="1">
            <x v="74"/>
          </reference>
        </references>
      </pivotArea>
    </format>
    <format dxfId="6284">
      <pivotArea dataOnly="0" labelOnly="1" outline="0" fieldPosition="0">
        <references count="1">
          <reference field="3" count="1" defaultSubtotal="1">
            <x v="74"/>
          </reference>
        </references>
      </pivotArea>
    </format>
    <format dxfId="6283">
      <pivotArea dataOnly="0" labelOnly="1" outline="0" fieldPosition="0">
        <references count="1">
          <reference field="3" count="1">
            <x v="75"/>
          </reference>
        </references>
      </pivotArea>
    </format>
    <format dxfId="6282">
      <pivotArea dataOnly="0" labelOnly="1" outline="0" fieldPosition="0">
        <references count="1">
          <reference field="3" count="1" defaultSubtotal="1">
            <x v="75"/>
          </reference>
        </references>
      </pivotArea>
    </format>
    <format dxfId="6281">
      <pivotArea dataOnly="0" labelOnly="1" outline="0" fieldPosition="0">
        <references count="1">
          <reference field="3" count="1">
            <x v="76"/>
          </reference>
        </references>
      </pivotArea>
    </format>
    <format dxfId="6280">
      <pivotArea dataOnly="0" labelOnly="1" outline="0" fieldPosition="0">
        <references count="1">
          <reference field="3" count="1" defaultSubtotal="1">
            <x v="76"/>
          </reference>
        </references>
      </pivotArea>
    </format>
    <format dxfId="6279">
      <pivotArea dataOnly="0" labelOnly="1" outline="0" fieldPosition="0">
        <references count="1">
          <reference field="3" count="1">
            <x v="77"/>
          </reference>
        </references>
      </pivotArea>
    </format>
    <format dxfId="6278">
      <pivotArea dataOnly="0" labelOnly="1" outline="0" fieldPosition="0">
        <references count="1">
          <reference field="3" count="1" defaultSubtotal="1">
            <x v="77"/>
          </reference>
        </references>
      </pivotArea>
    </format>
    <format dxfId="6277">
      <pivotArea dataOnly="0" labelOnly="1" outline="0" fieldPosition="0">
        <references count="1">
          <reference field="3" count="1">
            <x v="78"/>
          </reference>
        </references>
      </pivotArea>
    </format>
    <format dxfId="6276">
      <pivotArea dataOnly="0" labelOnly="1" outline="0" fieldPosition="0">
        <references count="1">
          <reference field="3" count="1" defaultSubtotal="1">
            <x v="78"/>
          </reference>
        </references>
      </pivotArea>
    </format>
    <format dxfId="6275">
      <pivotArea dataOnly="0" labelOnly="1" outline="0" fieldPosition="0">
        <references count="1">
          <reference field="3" count="1">
            <x v="79"/>
          </reference>
        </references>
      </pivotArea>
    </format>
    <format dxfId="6274">
      <pivotArea dataOnly="0" labelOnly="1" outline="0" fieldPosition="0">
        <references count="1">
          <reference field="3" count="1" defaultSubtotal="1">
            <x v="79"/>
          </reference>
        </references>
      </pivotArea>
    </format>
    <format dxfId="6273">
      <pivotArea dataOnly="0" labelOnly="1" outline="0" fieldPosition="0">
        <references count="1">
          <reference field="3" count="1">
            <x v="80"/>
          </reference>
        </references>
      </pivotArea>
    </format>
    <format dxfId="6272">
      <pivotArea dataOnly="0" labelOnly="1" outline="0" fieldPosition="0">
        <references count="1">
          <reference field="3" count="1" defaultSubtotal="1">
            <x v="80"/>
          </reference>
        </references>
      </pivotArea>
    </format>
    <format dxfId="6271">
      <pivotArea dataOnly="0" labelOnly="1" outline="0" fieldPosition="0">
        <references count="1">
          <reference field="3" count="1">
            <x v="81"/>
          </reference>
        </references>
      </pivotArea>
    </format>
    <format dxfId="6270">
      <pivotArea dataOnly="0" labelOnly="1" outline="0" fieldPosition="0">
        <references count="1">
          <reference field="3" count="1" defaultSubtotal="1">
            <x v="81"/>
          </reference>
        </references>
      </pivotArea>
    </format>
    <format dxfId="6269">
      <pivotArea dataOnly="0" labelOnly="1" outline="0" fieldPosition="0">
        <references count="1">
          <reference field="3" count="1">
            <x v="82"/>
          </reference>
        </references>
      </pivotArea>
    </format>
    <format dxfId="6268">
      <pivotArea dataOnly="0" labelOnly="1" outline="0" fieldPosition="0">
        <references count="1">
          <reference field="3" count="1" defaultSubtotal="1">
            <x v="82"/>
          </reference>
        </references>
      </pivotArea>
    </format>
    <format dxfId="6267">
      <pivotArea dataOnly="0" labelOnly="1" outline="0" fieldPosition="0">
        <references count="1">
          <reference field="3" count="1">
            <x v="83"/>
          </reference>
        </references>
      </pivotArea>
    </format>
    <format dxfId="6266">
      <pivotArea dataOnly="0" labelOnly="1" outline="0" fieldPosition="0">
        <references count="1">
          <reference field="3" count="1" defaultSubtotal="1">
            <x v="83"/>
          </reference>
        </references>
      </pivotArea>
    </format>
    <format dxfId="6265">
      <pivotArea dataOnly="0" labelOnly="1" outline="0" fieldPosition="0">
        <references count="1">
          <reference field="3" count="1">
            <x v="84"/>
          </reference>
        </references>
      </pivotArea>
    </format>
    <format dxfId="6264">
      <pivotArea dataOnly="0" labelOnly="1" outline="0" fieldPosition="0">
        <references count="1">
          <reference field="3" count="1" defaultSubtotal="1">
            <x v="84"/>
          </reference>
        </references>
      </pivotArea>
    </format>
    <format dxfId="6263">
      <pivotArea dataOnly="0" labelOnly="1" outline="0" fieldPosition="0">
        <references count="1">
          <reference field="3" count="1">
            <x v="85"/>
          </reference>
        </references>
      </pivotArea>
    </format>
    <format dxfId="6262">
      <pivotArea dataOnly="0" labelOnly="1" outline="0" fieldPosition="0">
        <references count="1">
          <reference field="3" count="1" defaultSubtotal="1">
            <x v="85"/>
          </reference>
        </references>
      </pivotArea>
    </format>
    <format dxfId="6261">
      <pivotArea dataOnly="0" labelOnly="1" outline="0" fieldPosition="0">
        <references count="1">
          <reference field="3" count="1">
            <x v="86"/>
          </reference>
        </references>
      </pivotArea>
    </format>
    <format dxfId="6260">
      <pivotArea dataOnly="0" labelOnly="1" outline="0" fieldPosition="0">
        <references count="1">
          <reference field="3" count="1" defaultSubtotal="1">
            <x v="86"/>
          </reference>
        </references>
      </pivotArea>
    </format>
    <format dxfId="6259">
      <pivotArea dataOnly="0" labelOnly="1" outline="0" fieldPosition="0">
        <references count="1">
          <reference field="3" count="1">
            <x v="87"/>
          </reference>
        </references>
      </pivotArea>
    </format>
    <format dxfId="6258">
      <pivotArea dataOnly="0" labelOnly="1" outline="0" fieldPosition="0">
        <references count="1">
          <reference field="3" count="1" defaultSubtotal="1">
            <x v="87"/>
          </reference>
        </references>
      </pivotArea>
    </format>
    <format dxfId="6257">
      <pivotArea dataOnly="0" labelOnly="1" outline="0" fieldPosition="0">
        <references count="1">
          <reference field="3" count="1">
            <x v="88"/>
          </reference>
        </references>
      </pivotArea>
    </format>
    <format dxfId="6256">
      <pivotArea dataOnly="0" labelOnly="1" outline="0" fieldPosition="0">
        <references count="1">
          <reference field="3" count="1" defaultSubtotal="1">
            <x v="88"/>
          </reference>
        </references>
      </pivotArea>
    </format>
    <format dxfId="6255">
      <pivotArea dataOnly="0" labelOnly="1" outline="0" fieldPosition="0">
        <references count="1">
          <reference field="3" count="1">
            <x v="89"/>
          </reference>
        </references>
      </pivotArea>
    </format>
    <format dxfId="6254">
      <pivotArea dataOnly="0" labelOnly="1" outline="0" fieldPosition="0">
        <references count="1">
          <reference field="3" count="1" defaultSubtotal="1">
            <x v="89"/>
          </reference>
        </references>
      </pivotArea>
    </format>
    <format dxfId="6253">
      <pivotArea dataOnly="0" labelOnly="1" outline="0" fieldPosition="0">
        <references count="1">
          <reference field="3" count="1">
            <x v="90"/>
          </reference>
        </references>
      </pivotArea>
    </format>
    <format dxfId="6252">
      <pivotArea dataOnly="0" labelOnly="1" outline="0" fieldPosition="0">
        <references count="1">
          <reference field="3" count="1" defaultSubtotal="1">
            <x v="90"/>
          </reference>
        </references>
      </pivotArea>
    </format>
    <format dxfId="6251">
      <pivotArea dataOnly="0" labelOnly="1" outline="0" fieldPosition="0">
        <references count="1">
          <reference field="3" count="1">
            <x v="91"/>
          </reference>
        </references>
      </pivotArea>
    </format>
    <format dxfId="6250">
      <pivotArea dataOnly="0" labelOnly="1" outline="0" fieldPosition="0">
        <references count="1">
          <reference field="3" count="1" defaultSubtotal="1">
            <x v="91"/>
          </reference>
        </references>
      </pivotArea>
    </format>
    <format dxfId="6249">
      <pivotArea dataOnly="0" labelOnly="1" outline="0" fieldPosition="0">
        <references count="1">
          <reference field="3" count="1">
            <x v="92"/>
          </reference>
        </references>
      </pivotArea>
    </format>
    <format dxfId="6248">
      <pivotArea dataOnly="0" labelOnly="1" outline="0" fieldPosition="0">
        <references count="1">
          <reference field="3" count="1" defaultSubtotal="1">
            <x v="92"/>
          </reference>
        </references>
      </pivotArea>
    </format>
    <format dxfId="6247">
      <pivotArea dataOnly="0" labelOnly="1" outline="0" fieldPosition="0">
        <references count="1">
          <reference field="3" count="1">
            <x v="93"/>
          </reference>
        </references>
      </pivotArea>
    </format>
    <format dxfId="6246">
      <pivotArea dataOnly="0" labelOnly="1" outline="0" fieldPosition="0">
        <references count="1">
          <reference field="3" count="1" defaultSubtotal="1">
            <x v="93"/>
          </reference>
        </references>
      </pivotArea>
    </format>
    <format dxfId="6245">
      <pivotArea dataOnly="0" labelOnly="1" outline="0" fieldPosition="0">
        <references count="1">
          <reference field="3" count="1">
            <x v="94"/>
          </reference>
        </references>
      </pivotArea>
    </format>
    <format dxfId="6244">
      <pivotArea dataOnly="0" labelOnly="1" outline="0" fieldPosition="0">
        <references count="1">
          <reference field="3" count="1" defaultSubtotal="1">
            <x v="94"/>
          </reference>
        </references>
      </pivotArea>
    </format>
    <format dxfId="6243">
      <pivotArea dataOnly="0" labelOnly="1" outline="0" fieldPosition="0">
        <references count="1">
          <reference field="3" count="1">
            <x v="95"/>
          </reference>
        </references>
      </pivotArea>
    </format>
    <format dxfId="6242">
      <pivotArea dataOnly="0" labelOnly="1" outline="0" fieldPosition="0">
        <references count="1">
          <reference field="3" count="1" defaultSubtotal="1">
            <x v="95"/>
          </reference>
        </references>
      </pivotArea>
    </format>
    <format dxfId="6241">
      <pivotArea dataOnly="0" labelOnly="1" outline="0" fieldPosition="0">
        <references count="1">
          <reference field="3" count="1">
            <x v="96"/>
          </reference>
        </references>
      </pivotArea>
    </format>
    <format dxfId="6240">
      <pivotArea dataOnly="0" labelOnly="1" outline="0" fieldPosition="0">
        <references count="1">
          <reference field="3" count="1" defaultSubtotal="1">
            <x v="96"/>
          </reference>
        </references>
      </pivotArea>
    </format>
    <format dxfId="6239">
      <pivotArea dataOnly="0" labelOnly="1" outline="0" fieldPosition="0">
        <references count="1">
          <reference field="3" count="1">
            <x v="97"/>
          </reference>
        </references>
      </pivotArea>
    </format>
    <format dxfId="6238">
      <pivotArea dataOnly="0" labelOnly="1" outline="0" fieldPosition="0">
        <references count="1">
          <reference field="3" count="1" defaultSubtotal="1">
            <x v="97"/>
          </reference>
        </references>
      </pivotArea>
    </format>
    <format dxfId="6237">
      <pivotArea dataOnly="0" labelOnly="1" outline="0" fieldPosition="0">
        <references count="1">
          <reference field="3" count="1">
            <x v="98"/>
          </reference>
        </references>
      </pivotArea>
    </format>
    <format dxfId="6236">
      <pivotArea dataOnly="0" labelOnly="1" outline="0" fieldPosition="0">
        <references count="1">
          <reference field="3" count="1" defaultSubtotal="1">
            <x v="98"/>
          </reference>
        </references>
      </pivotArea>
    </format>
    <format dxfId="6235">
      <pivotArea dataOnly="0" labelOnly="1" outline="0" fieldPosition="0">
        <references count="1">
          <reference field="3" count="1">
            <x v="99"/>
          </reference>
        </references>
      </pivotArea>
    </format>
    <format dxfId="6234">
      <pivotArea dataOnly="0" labelOnly="1" outline="0" fieldPosition="0">
        <references count="1">
          <reference field="3" count="1" defaultSubtotal="1">
            <x v="99"/>
          </reference>
        </references>
      </pivotArea>
    </format>
    <format dxfId="6233">
      <pivotArea dataOnly="0" labelOnly="1" outline="0" fieldPosition="0">
        <references count="1">
          <reference field="3" count="1">
            <x v="100"/>
          </reference>
        </references>
      </pivotArea>
    </format>
    <format dxfId="6232">
      <pivotArea dataOnly="0" labelOnly="1" outline="0" fieldPosition="0">
        <references count="1">
          <reference field="3" count="1" defaultSubtotal="1">
            <x v="100"/>
          </reference>
        </references>
      </pivotArea>
    </format>
    <format dxfId="6231">
      <pivotArea dataOnly="0" labelOnly="1" outline="0" fieldPosition="0">
        <references count="1">
          <reference field="3" count="1">
            <x v="101"/>
          </reference>
        </references>
      </pivotArea>
    </format>
    <format dxfId="6230">
      <pivotArea dataOnly="0" labelOnly="1" outline="0" fieldPosition="0">
        <references count="1">
          <reference field="3" count="1" defaultSubtotal="1">
            <x v="101"/>
          </reference>
        </references>
      </pivotArea>
    </format>
    <format dxfId="6229">
      <pivotArea dataOnly="0" labelOnly="1" outline="0" fieldPosition="0">
        <references count="1">
          <reference field="3" count="1">
            <x v="102"/>
          </reference>
        </references>
      </pivotArea>
    </format>
    <format dxfId="6228">
      <pivotArea dataOnly="0" labelOnly="1" outline="0" fieldPosition="0">
        <references count="1">
          <reference field="3" count="1" defaultSubtotal="1">
            <x v="102"/>
          </reference>
        </references>
      </pivotArea>
    </format>
    <format dxfId="6227">
      <pivotArea dataOnly="0" labelOnly="1" outline="0" fieldPosition="0">
        <references count="1">
          <reference field="3" count="1">
            <x v="103"/>
          </reference>
        </references>
      </pivotArea>
    </format>
    <format dxfId="6226">
      <pivotArea dataOnly="0" labelOnly="1" outline="0" fieldPosition="0">
        <references count="1">
          <reference field="3" count="1" defaultSubtotal="1">
            <x v="103"/>
          </reference>
        </references>
      </pivotArea>
    </format>
    <format dxfId="6225">
      <pivotArea dataOnly="0" labelOnly="1" outline="0" fieldPosition="0">
        <references count="1">
          <reference field="3" count="1">
            <x v="104"/>
          </reference>
        </references>
      </pivotArea>
    </format>
    <format dxfId="6224">
      <pivotArea dataOnly="0" labelOnly="1" outline="0" fieldPosition="0">
        <references count="1">
          <reference field="3" count="1" defaultSubtotal="1">
            <x v="104"/>
          </reference>
        </references>
      </pivotArea>
    </format>
    <format dxfId="6223">
      <pivotArea dataOnly="0" labelOnly="1" outline="0" fieldPosition="0">
        <references count="1">
          <reference field="3" count="1">
            <x v="105"/>
          </reference>
        </references>
      </pivotArea>
    </format>
    <format dxfId="6222">
      <pivotArea dataOnly="0" labelOnly="1" outline="0" fieldPosition="0">
        <references count="1">
          <reference field="3" count="1" defaultSubtotal="1">
            <x v="105"/>
          </reference>
        </references>
      </pivotArea>
    </format>
    <format dxfId="6221">
      <pivotArea dataOnly="0" labelOnly="1" outline="0" fieldPosition="0">
        <references count="1">
          <reference field="3" count="1">
            <x v="106"/>
          </reference>
        </references>
      </pivotArea>
    </format>
    <format dxfId="6220">
      <pivotArea dataOnly="0" labelOnly="1" outline="0" fieldPosition="0">
        <references count="1">
          <reference field="3" count="1" defaultSubtotal="1">
            <x v="106"/>
          </reference>
        </references>
      </pivotArea>
    </format>
    <format dxfId="6219">
      <pivotArea dataOnly="0" labelOnly="1" outline="0" fieldPosition="0">
        <references count="1">
          <reference field="3" count="1">
            <x v="107"/>
          </reference>
        </references>
      </pivotArea>
    </format>
    <format dxfId="6218">
      <pivotArea dataOnly="0" labelOnly="1" outline="0" fieldPosition="0">
        <references count="1">
          <reference field="3" count="1" defaultSubtotal="1">
            <x v="107"/>
          </reference>
        </references>
      </pivotArea>
    </format>
    <format dxfId="6217">
      <pivotArea dataOnly="0" labelOnly="1" outline="0" fieldPosition="0">
        <references count="1">
          <reference field="3" count="1">
            <x v="108"/>
          </reference>
        </references>
      </pivotArea>
    </format>
    <format dxfId="6216">
      <pivotArea dataOnly="0" labelOnly="1" outline="0" fieldPosition="0">
        <references count="1">
          <reference field="3" count="1" defaultSubtotal="1">
            <x v="108"/>
          </reference>
        </references>
      </pivotArea>
    </format>
    <format dxfId="6215">
      <pivotArea dataOnly="0" labelOnly="1" outline="0" fieldPosition="0">
        <references count="1">
          <reference field="3" count="1">
            <x v="109"/>
          </reference>
        </references>
      </pivotArea>
    </format>
    <format dxfId="6214">
      <pivotArea dataOnly="0" labelOnly="1" outline="0" fieldPosition="0">
        <references count="1">
          <reference field="3" count="1" defaultSubtotal="1">
            <x v="109"/>
          </reference>
        </references>
      </pivotArea>
    </format>
    <format dxfId="6213">
      <pivotArea dataOnly="0" labelOnly="1" outline="0" fieldPosition="0">
        <references count="1">
          <reference field="3" count="1">
            <x v="110"/>
          </reference>
        </references>
      </pivotArea>
    </format>
    <format dxfId="6212">
      <pivotArea dataOnly="0" labelOnly="1" outline="0" fieldPosition="0">
        <references count="1">
          <reference field="3" count="1" defaultSubtotal="1">
            <x v="110"/>
          </reference>
        </references>
      </pivotArea>
    </format>
    <format dxfId="6211">
      <pivotArea dataOnly="0" labelOnly="1" outline="0" fieldPosition="0">
        <references count="1">
          <reference field="3" count="1">
            <x v="111"/>
          </reference>
        </references>
      </pivotArea>
    </format>
    <format dxfId="6210">
      <pivotArea dataOnly="0" labelOnly="1" outline="0" fieldPosition="0">
        <references count="1">
          <reference field="3" count="1" defaultSubtotal="1">
            <x v="111"/>
          </reference>
        </references>
      </pivotArea>
    </format>
    <format dxfId="6209">
      <pivotArea dataOnly="0" labelOnly="1" outline="0" fieldPosition="0">
        <references count="1">
          <reference field="3" count="1">
            <x v="112"/>
          </reference>
        </references>
      </pivotArea>
    </format>
    <format dxfId="6208">
      <pivotArea dataOnly="0" labelOnly="1" outline="0" fieldPosition="0">
        <references count="1">
          <reference field="3" count="1" defaultSubtotal="1">
            <x v="112"/>
          </reference>
        </references>
      </pivotArea>
    </format>
    <format dxfId="6207">
      <pivotArea dataOnly="0" labelOnly="1" outline="0" fieldPosition="0">
        <references count="1">
          <reference field="3" count="1">
            <x v="113"/>
          </reference>
        </references>
      </pivotArea>
    </format>
    <format dxfId="6206">
      <pivotArea dataOnly="0" labelOnly="1" outline="0" fieldPosition="0">
        <references count="1">
          <reference field="3" count="1" defaultSubtotal="1">
            <x v="113"/>
          </reference>
        </references>
      </pivotArea>
    </format>
    <format dxfId="6205">
      <pivotArea dataOnly="0" labelOnly="1" outline="0" fieldPosition="0">
        <references count="1">
          <reference field="3" count="1">
            <x v="114"/>
          </reference>
        </references>
      </pivotArea>
    </format>
    <format dxfId="6204">
      <pivotArea dataOnly="0" labelOnly="1" outline="0" fieldPosition="0">
        <references count="1">
          <reference field="3" count="1" defaultSubtotal="1">
            <x v="114"/>
          </reference>
        </references>
      </pivotArea>
    </format>
    <format dxfId="6203">
      <pivotArea dataOnly="0" labelOnly="1" outline="0" fieldPosition="0">
        <references count="1">
          <reference field="3" count="1">
            <x v="115"/>
          </reference>
        </references>
      </pivotArea>
    </format>
    <format dxfId="6202">
      <pivotArea dataOnly="0" labelOnly="1" outline="0" fieldPosition="0">
        <references count="1">
          <reference field="3" count="1" defaultSubtotal="1">
            <x v="115"/>
          </reference>
        </references>
      </pivotArea>
    </format>
    <format dxfId="6201">
      <pivotArea dataOnly="0" labelOnly="1" outline="0" fieldPosition="0">
        <references count="1">
          <reference field="3" count="1">
            <x v="116"/>
          </reference>
        </references>
      </pivotArea>
    </format>
    <format dxfId="6200">
      <pivotArea dataOnly="0" labelOnly="1" outline="0" fieldPosition="0">
        <references count="1">
          <reference field="3" count="1" defaultSubtotal="1">
            <x v="116"/>
          </reference>
        </references>
      </pivotArea>
    </format>
    <format dxfId="6199">
      <pivotArea dataOnly="0" labelOnly="1" outline="0" fieldPosition="0">
        <references count="1">
          <reference field="3" count="1">
            <x v="117"/>
          </reference>
        </references>
      </pivotArea>
    </format>
    <format dxfId="6198">
      <pivotArea dataOnly="0" labelOnly="1" outline="0" fieldPosition="0">
        <references count="1">
          <reference field="3" count="1" defaultSubtotal="1">
            <x v="117"/>
          </reference>
        </references>
      </pivotArea>
    </format>
    <format dxfId="6197">
      <pivotArea dataOnly="0" labelOnly="1" outline="0" fieldPosition="0">
        <references count="1">
          <reference field="3" count="1">
            <x v="118"/>
          </reference>
        </references>
      </pivotArea>
    </format>
    <format dxfId="6196">
      <pivotArea dataOnly="0" labelOnly="1" outline="0" fieldPosition="0">
        <references count="1">
          <reference field="3" count="1" defaultSubtotal="1">
            <x v="118"/>
          </reference>
        </references>
      </pivotArea>
    </format>
    <format dxfId="6195">
      <pivotArea dataOnly="0" labelOnly="1" outline="0" fieldPosition="0">
        <references count="1">
          <reference field="3" count="1">
            <x v="119"/>
          </reference>
        </references>
      </pivotArea>
    </format>
    <format dxfId="6194">
      <pivotArea dataOnly="0" labelOnly="1" outline="0" fieldPosition="0">
        <references count="1">
          <reference field="3" count="1" defaultSubtotal="1">
            <x v="119"/>
          </reference>
        </references>
      </pivotArea>
    </format>
    <format dxfId="6193">
      <pivotArea dataOnly="0" labelOnly="1" outline="0" fieldPosition="0">
        <references count="1">
          <reference field="3" count="1">
            <x v="120"/>
          </reference>
        </references>
      </pivotArea>
    </format>
    <format dxfId="6192">
      <pivotArea dataOnly="0" labelOnly="1" outline="0" fieldPosition="0">
        <references count="1">
          <reference field="3" count="1" defaultSubtotal="1">
            <x v="120"/>
          </reference>
        </references>
      </pivotArea>
    </format>
    <format dxfId="6191">
      <pivotArea dataOnly="0" labelOnly="1" outline="0" fieldPosition="0">
        <references count="1">
          <reference field="3" count="1">
            <x v="121"/>
          </reference>
        </references>
      </pivotArea>
    </format>
    <format dxfId="6190">
      <pivotArea dataOnly="0" labelOnly="1" outline="0" fieldPosition="0">
        <references count="1">
          <reference field="3" count="1" defaultSubtotal="1">
            <x v="121"/>
          </reference>
        </references>
      </pivotArea>
    </format>
    <format dxfId="6189">
      <pivotArea dataOnly="0" labelOnly="1" outline="0" fieldPosition="0">
        <references count="1">
          <reference field="3" count="1">
            <x v="122"/>
          </reference>
        </references>
      </pivotArea>
    </format>
    <format dxfId="6188">
      <pivotArea dataOnly="0" labelOnly="1" outline="0" fieldPosition="0">
        <references count="1">
          <reference field="3" count="1" defaultSubtotal="1">
            <x v="122"/>
          </reference>
        </references>
      </pivotArea>
    </format>
    <format dxfId="6187">
      <pivotArea dataOnly="0" labelOnly="1" outline="0" fieldPosition="0">
        <references count="1">
          <reference field="3" count="1">
            <x v="123"/>
          </reference>
        </references>
      </pivotArea>
    </format>
    <format dxfId="6186">
      <pivotArea dataOnly="0" labelOnly="1" outline="0" fieldPosition="0">
        <references count="1">
          <reference field="3" count="1" defaultSubtotal="1">
            <x v="123"/>
          </reference>
        </references>
      </pivotArea>
    </format>
    <format dxfId="6185">
      <pivotArea dataOnly="0" labelOnly="1" outline="0" fieldPosition="0">
        <references count="1">
          <reference field="3" count="1">
            <x v="124"/>
          </reference>
        </references>
      </pivotArea>
    </format>
    <format dxfId="6184">
      <pivotArea dataOnly="0" labelOnly="1" outline="0" fieldPosition="0">
        <references count="1">
          <reference field="3" count="1" defaultSubtotal="1">
            <x v="124"/>
          </reference>
        </references>
      </pivotArea>
    </format>
    <format dxfId="6183">
      <pivotArea dataOnly="0" labelOnly="1" outline="0" fieldPosition="0">
        <references count="1">
          <reference field="3" count="1">
            <x v="125"/>
          </reference>
        </references>
      </pivotArea>
    </format>
    <format dxfId="6182">
      <pivotArea dataOnly="0" labelOnly="1" outline="0" fieldPosition="0">
        <references count="1">
          <reference field="3" count="1" defaultSubtotal="1">
            <x v="125"/>
          </reference>
        </references>
      </pivotArea>
    </format>
    <format dxfId="6181">
      <pivotArea dataOnly="0" labelOnly="1" outline="0" fieldPosition="0">
        <references count="1">
          <reference field="3" count="1">
            <x v="126"/>
          </reference>
        </references>
      </pivotArea>
    </format>
    <format dxfId="6180">
      <pivotArea dataOnly="0" labelOnly="1" outline="0" fieldPosition="0">
        <references count="1">
          <reference field="3" count="1" defaultSubtotal="1">
            <x v="126"/>
          </reference>
        </references>
      </pivotArea>
    </format>
    <format dxfId="6179">
      <pivotArea dataOnly="0" labelOnly="1" outline="0" fieldPosition="0">
        <references count="1">
          <reference field="3" count="1">
            <x v="127"/>
          </reference>
        </references>
      </pivotArea>
    </format>
    <format dxfId="6178">
      <pivotArea dataOnly="0" labelOnly="1" outline="0" fieldPosition="0">
        <references count="1">
          <reference field="3" count="1" defaultSubtotal="1">
            <x v="127"/>
          </reference>
        </references>
      </pivotArea>
    </format>
    <format dxfId="6177">
      <pivotArea dataOnly="0" labelOnly="1" outline="0" fieldPosition="0">
        <references count="1">
          <reference field="3" count="1">
            <x v="128"/>
          </reference>
        </references>
      </pivotArea>
    </format>
    <format dxfId="6176">
      <pivotArea dataOnly="0" labelOnly="1" outline="0" fieldPosition="0">
        <references count="1">
          <reference field="3" count="1" defaultSubtotal="1">
            <x v="128"/>
          </reference>
        </references>
      </pivotArea>
    </format>
    <format dxfId="6175">
      <pivotArea dataOnly="0" labelOnly="1" outline="0" fieldPosition="0">
        <references count="1">
          <reference field="3" count="1">
            <x v="129"/>
          </reference>
        </references>
      </pivotArea>
    </format>
    <format dxfId="6174">
      <pivotArea dataOnly="0" labelOnly="1" outline="0" fieldPosition="0">
        <references count="1">
          <reference field="3" count="1" defaultSubtotal="1">
            <x v="129"/>
          </reference>
        </references>
      </pivotArea>
    </format>
    <format dxfId="6173">
      <pivotArea dataOnly="0" labelOnly="1" outline="0" fieldPosition="0">
        <references count="1">
          <reference field="3" count="1">
            <x v="130"/>
          </reference>
        </references>
      </pivotArea>
    </format>
    <format dxfId="6172">
      <pivotArea dataOnly="0" labelOnly="1" outline="0" fieldPosition="0">
        <references count="1">
          <reference field="3" count="1" defaultSubtotal="1">
            <x v="130"/>
          </reference>
        </references>
      </pivotArea>
    </format>
    <format dxfId="6171">
      <pivotArea dataOnly="0" labelOnly="1" outline="0" fieldPosition="0">
        <references count="1">
          <reference field="3" count="1">
            <x v="131"/>
          </reference>
        </references>
      </pivotArea>
    </format>
    <format dxfId="6170">
      <pivotArea dataOnly="0" labelOnly="1" outline="0" fieldPosition="0">
        <references count="1">
          <reference field="3" count="1" defaultSubtotal="1">
            <x v="131"/>
          </reference>
        </references>
      </pivotArea>
    </format>
    <format dxfId="6169">
      <pivotArea dataOnly="0" labelOnly="1" outline="0" fieldPosition="0">
        <references count="1">
          <reference field="3" count="1">
            <x v="132"/>
          </reference>
        </references>
      </pivotArea>
    </format>
    <format dxfId="6168">
      <pivotArea dataOnly="0" labelOnly="1" outline="0" fieldPosition="0">
        <references count="1">
          <reference field="3" count="1" defaultSubtotal="1">
            <x v="132"/>
          </reference>
        </references>
      </pivotArea>
    </format>
    <format dxfId="6167">
      <pivotArea dataOnly="0" labelOnly="1" outline="0" fieldPosition="0">
        <references count="1">
          <reference field="3" count="1">
            <x v="133"/>
          </reference>
        </references>
      </pivotArea>
    </format>
    <format dxfId="6166">
      <pivotArea dataOnly="0" labelOnly="1" outline="0" fieldPosition="0">
        <references count="1">
          <reference field="3" count="1" defaultSubtotal="1">
            <x v="133"/>
          </reference>
        </references>
      </pivotArea>
    </format>
    <format dxfId="6165">
      <pivotArea dataOnly="0" labelOnly="1" outline="0" fieldPosition="0">
        <references count="1">
          <reference field="3" count="1">
            <x v="134"/>
          </reference>
        </references>
      </pivotArea>
    </format>
    <format dxfId="6164">
      <pivotArea dataOnly="0" labelOnly="1" outline="0" fieldPosition="0">
        <references count="1">
          <reference field="3" count="1" defaultSubtotal="1">
            <x v="134"/>
          </reference>
        </references>
      </pivotArea>
    </format>
    <format dxfId="6163">
      <pivotArea dataOnly="0" labelOnly="1" outline="0" fieldPosition="0">
        <references count="1">
          <reference field="3" count="1">
            <x v="135"/>
          </reference>
        </references>
      </pivotArea>
    </format>
    <format dxfId="6162">
      <pivotArea dataOnly="0" labelOnly="1" outline="0" fieldPosition="0">
        <references count="1">
          <reference field="3" count="1" defaultSubtotal="1">
            <x v="135"/>
          </reference>
        </references>
      </pivotArea>
    </format>
    <format dxfId="6161">
      <pivotArea dataOnly="0" labelOnly="1" outline="0" fieldPosition="0">
        <references count="1">
          <reference field="3" count="1">
            <x v="136"/>
          </reference>
        </references>
      </pivotArea>
    </format>
    <format dxfId="6160">
      <pivotArea dataOnly="0" labelOnly="1" outline="0" fieldPosition="0">
        <references count="1">
          <reference field="3" count="1" defaultSubtotal="1">
            <x v="136"/>
          </reference>
        </references>
      </pivotArea>
    </format>
    <format dxfId="6159">
      <pivotArea dataOnly="0" labelOnly="1" outline="0" fieldPosition="0">
        <references count="1">
          <reference field="3" count="1">
            <x v="137"/>
          </reference>
        </references>
      </pivotArea>
    </format>
    <format dxfId="6158">
      <pivotArea dataOnly="0" labelOnly="1" outline="0" fieldPosition="0">
        <references count="1">
          <reference field="3" count="1" defaultSubtotal="1">
            <x v="137"/>
          </reference>
        </references>
      </pivotArea>
    </format>
    <format dxfId="6157">
      <pivotArea dataOnly="0" labelOnly="1" outline="0" fieldPosition="0">
        <references count="1">
          <reference field="3" count="1">
            <x v="138"/>
          </reference>
        </references>
      </pivotArea>
    </format>
    <format dxfId="6156">
      <pivotArea dataOnly="0" labelOnly="1" outline="0" fieldPosition="0">
        <references count="1">
          <reference field="3" count="1" defaultSubtotal="1">
            <x v="138"/>
          </reference>
        </references>
      </pivotArea>
    </format>
    <format dxfId="6155">
      <pivotArea dataOnly="0" labelOnly="1" outline="0" fieldPosition="0">
        <references count="1">
          <reference field="3" count="1">
            <x v="139"/>
          </reference>
        </references>
      </pivotArea>
    </format>
    <format dxfId="6154">
      <pivotArea dataOnly="0" labelOnly="1" outline="0" fieldPosition="0">
        <references count="1">
          <reference field="3" count="1" defaultSubtotal="1">
            <x v="139"/>
          </reference>
        </references>
      </pivotArea>
    </format>
    <format dxfId="6153">
      <pivotArea dataOnly="0" labelOnly="1" outline="0" fieldPosition="0">
        <references count="1">
          <reference field="3" count="1">
            <x v="140"/>
          </reference>
        </references>
      </pivotArea>
    </format>
    <format dxfId="6152">
      <pivotArea dataOnly="0" labelOnly="1" outline="0" fieldPosition="0">
        <references count="1">
          <reference field="3" count="1" defaultSubtotal="1">
            <x v="140"/>
          </reference>
        </references>
      </pivotArea>
    </format>
    <format dxfId="6151">
      <pivotArea dataOnly="0" labelOnly="1" outline="0" fieldPosition="0">
        <references count="1">
          <reference field="3" count="1">
            <x v="141"/>
          </reference>
        </references>
      </pivotArea>
    </format>
    <format dxfId="6150">
      <pivotArea dataOnly="0" labelOnly="1" outline="0" fieldPosition="0">
        <references count="1">
          <reference field="3" count="1" defaultSubtotal="1">
            <x v="141"/>
          </reference>
        </references>
      </pivotArea>
    </format>
    <format dxfId="6149">
      <pivotArea dataOnly="0" labelOnly="1" outline="0" fieldPosition="0">
        <references count="1">
          <reference field="3" count="1">
            <x v="142"/>
          </reference>
        </references>
      </pivotArea>
    </format>
    <format dxfId="6148">
      <pivotArea dataOnly="0" labelOnly="1" outline="0" fieldPosition="0">
        <references count="1">
          <reference field="3" count="1" defaultSubtotal="1">
            <x v="142"/>
          </reference>
        </references>
      </pivotArea>
    </format>
    <format dxfId="6147">
      <pivotArea dataOnly="0" labelOnly="1" outline="0" fieldPosition="0">
        <references count="1">
          <reference field="3" count="1">
            <x v="143"/>
          </reference>
        </references>
      </pivotArea>
    </format>
    <format dxfId="6146">
      <pivotArea dataOnly="0" labelOnly="1" outline="0" fieldPosition="0">
        <references count="1">
          <reference field="3" count="1" defaultSubtotal="1">
            <x v="143"/>
          </reference>
        </references>
      </pivotArea>
    </format>
    <format dxfId="6145">
      <pivotArea dataOnly="0" labelOnly="1" outline="0" fieldPosition="0">
        <references count="1">
          <reference field="3" count="1">
            <x v="144"/>
          </reference>
        </references>
      </pivotArea>
    </format>
    <format dxfId="6144">
      <pivotArea dataOnly="0" labelOnly="1" outline="0" fieldPosition="0">
        <references count="1">
          <reference field="3" count="1" defaultSubtotal="1">
            <x v="144"/>
          </reference>
        </references>
      </pivotArea>
    </format>
    <format dxfId="6143">
      <pivotArea dataOnly="0" labelOnly="1" outline="0" fieldPosition="0">
        <references count="1">
          <reference field="3" count="1">
            <x v="145"/>
          </reference>
        </references>
      </pivotArea>
    </format>
    <format dxfId="6142">
      <pivotArea dataOnly="0" labelOnly="1" outline="0" fieldPosition="0">
        <references count="1">
          <reference field="3" count="1" defaultSubtotal="1">
            <x v="145"/>
          </reference>
        </references>
      </pivotArea>
    </format>
    <format dxfId="6141">
      <pivotArea dataOnly="0" labelOnly="1" outline="0" fieldPosition="0">
        <references count="1">
          <reference field="3" count="1">
            <x v="146"/>
          </reference>
        </references>
      </pivotArea>
    </format>
    <format dxfId="6140">
      <pivotArea dataOnly="0" labelOnly="1" outline="0" fieldPosition="0">
        <references count="1">
          <reference field="3" count="1" defaultSubtotal="1">
            <x v="146"/>
          </reference>
        </references>
      </pivotArea>
    </format>
    <format dxfId="6139">
      <pivotArea dataOnly="0" labelOnly="1" outline="0" fieldPosition="0">
        <references count="1">
          <reference field="3" count="1">
            <x v="147"/>
          </reference>
        </references>
      </pivotArea>
    </format>
    <format dxfId="6138">
      <pivotArea dataOnly="0" labelOnly="1" outline="0" fieldPosition="0">
        <references count="1">
          <reference field="3" count="1" defaultSubtotal="1">
            <x v="147"/>
          </reference>
        </references>
      </pivotArea>
    </format>
    <format dxfId="6137">
      <pivotArea dataOnly="0" labelOnly="1" outline="0" fieldPosition="0">
        <references count="1">
          <reference field="3" count="1">
            <x v="148"/>
          </reference>
        </references>
      </pivotArea>
    </format>
    <format dxfId="6136">
      <pivotArea dataOnly="0" labelOnly="1" outline="0" fieldPosition="0">
        <references count="1">
          <reference field="3" count="1" defaultSubtotal="1">
            <x v="148"/>
          </reference>
        </references>
      </pivotArea>
    </format>
    <format dxfId="6135">
      <pivotArea dataOnly="0" labelOnly="1" outline="0" fieldPosition="0">
        <references count="1">
          <reference field="3" count="1">
            <x v="149"/>
          </reference>
        </references>
      </pivotArea>
    </format>
    <format dxfId="6134">
      <pivotArea dataOnly="0" labelOnly="1" outline="0" fieldPosition="0">
        <references count="1">
          <reference field="3" count="1" defaultSubtotal="1">
            <x v="149"/>
          </reference>
        </references>
      </pivotArea>
    </format>
    <format dxfId="6133">
      <pivotArea dataOnly="0" labelOnly="1" outline="0" fieldPosition="0">
        <references count="1">
          <reference field="3" count="1">
            <x v="150"/>
          </reference>
        </references>
      </pivotArea>
    </format>
    <format dxfId="6132">
      <pivotArea dataOnly="0" labelOnly="1" outline="0" fieldPosition="0">
        <references count="1">
          <reference field="3" count="1" defaultSubtotal="1">
            <x v="150"/>
          </reference>
        </references>
      </pivotArea>
    </format>
    <format dxfId="6131">
      <pivotArea dataOnly="0" labelOnly="1" outline="0" fieldPosition="0">
        <references count="1">
          <reference field="3" count="1">
            <x v="151"/>
          </reference>
        </references>
      </pivotArea>
    </format>
    <format dxfId="6130">
      <pivotArea dataOnly="0" labelOnly="1" outline="0" fieldPosition="0">
        <references count="1">
          <reference field="3" count="1" defaultSubtotal="1">
            <x v="151"/>
          </reference>
        </references>
      </pivotArea>
    </format>
    <format dxfId="6129">
      <pivotArea dataOnly="0" labelOnly="1" outline="0" fieldPosition="0">
        <references count="1">
          <reference field="3" count="1">
            <x v="152"/>
          </reference>
        </references>
      </pivotArea>
    </format>
    <format dxfId="6128">
      <pivotArea dataOnly="0" labelOnly="1" outline="0" fieldPosition="0">
        <references count="1">
          <reference field="3" count="1" defaultSubtotal="1">
            <x v="152"/>
          </reference>
        </references>
      </pivotArea>
    </format>
    <format dxfId="6127">
      <pivotArea dataOnly="0" labelOnly="1" outline="0" fieldPosition="0">
        <references count="1">
          <reference field="3" count="1">
            <x v="153"/>
          </reference>
        </references>
      </pivotArea>
    </format>
    <format dxfId="6126">
      <pivotArea dataOnly="0" labelOnly="1" outline="0" fieldPosition="0">
        <references count="1">
          <reference field="3" count="1" defaultSubtotal="1">
            <x v="153"/>
          </reference>
        </references>
      </pivotArea>
    </format>
    <format dxfId="6125">
      <pivotArea dataOnly="0" labelOnly="1" outline="0" fieldPosition="0">
        <references count="1">
          <reference field="3" count="1">
            <x v="154"/>
          </reference>
        </references>
      </pivotArea>
    </format>
    <format dxfId="6124">
      <pivotArea dataOnly="0" labelOnly="1" outline="0" fieldPosition="0">
        <references count="1">
          <reference field="3" count="1" defaultSubtotal="1">
            <x v="154"/>
          </reference>
        </references>
      </pivotArea>
    </format>
    <format dxfId="6123">
      <pivotArea dataOnly="0" labelOnly="1" outline="0" fieldPosition="0">
        <references count="1">
          <reference field="3" count="1">
            <x v="155"/>
          </reference>
        </references>
      </pivotArea>
    </format>
    <format dxfId="6122">
      <pivotArea dataOnly="0" labelOnly="1" outline="0" fieldPosition="0">
        <references count="1">
          <reference field="3" count="1" defaultSubtotal="1">
            <x v="155"/>
          </reference>
        </references>
      </pivotArea>
    </format>
    <format dxfId="6121">
      <pivotArea dataOnly="0" labelOnly="1" outline="0" fieldPosition="0">
        <references count="1">
          <reference field="3" count="1">
            <x v="156"/>
          </reference>
        </references>
      </pivotArea>
    </format>
    <format dxfId="6120">
      <pivotArea dataOnly="0" labelOnly="1" outline="0" fieldPosition="0">
        <references count="1">
          <reference field="3" count="1" defaultSubtotal="1">
            <x v="156"/>
          </reference>
        </references>
      </pivotArea>
    </format>
    <format dxfId="6119">
      <pivotArea dataOnly="0" labelOnly="1" outline="0" fieldPosition="0">
        <references count="1">
          <reference field="3" count="1">
            <x v="157"/>
          </reference>
        </references>
      </pivotArea>
    </format>
    <format dxfId="6118">
      <pivotArea dataOnly="0" labelOnly="1" outline="0" fieldPosition="0">
        <references count="1">
          <reference field="3" count="1" defaultSubtotal="1">
            <x v="157"/>
          </reference>
        </references>
      </pivotArea>
    </format>
    <format dxfId="6117">
      <pivotArea dataOnly="0" labelOnly="1" outline="0" fieldPosition="0">
        <references count="1">
          <reference field="3" count="1">
            <x v="158"/>
          </reference>
        </references>
      </pivotArea>
    </format>
    <format dxfId="6116">
      <pivotArea dataOnly="0" labelOnly="1" outline="0" fieldPosition="0">
        <references count="1">
          <reference field="3" count="1" defaultSubtotal="1">
            <x v="158"/>
          </reference>
        </references>
      </pivotArea>
    </format>
    <format dxfId="6115">
      <pivotArea dataOnly="0" labelOnly="1" outline="0" fieldPosition="0">
        <references count="1">
          <reference field="3" count="1">
            <x v="159"/>
          </reference>
        </references>
      </pivotArea>
    </format>
    <format dxfId="6114">
      <pivotArea dataOnly="0" labelOnly="1" outline="0" fieldPosition="0">
        <references count="1">
          <reference field="3" count="1" defaultSubtotal="1">
            <x v="159"/>
          </reference>
        </references>
      </pivotArea>
    </format>
    <format dxfId="6113">
      <pivotArea dataOnly="0" labelOnly="1" outline="0" fieldPosition="0">
        <references count="1">
          <reference field="3" count="1">
            <x v="160"/>
          </reference>
        </references>
      </pivotArea>
    </format>
    <format dxfId="6112">
      <pivotArea dataOnly="0" labelOnly="1" outline="0" fieldPosition="0">
        <references count="1">
          <reference field="3" count="1" defaultSubtotal="1">
            <x v="160"/>
          </reference>
        </references>
      </pivotArea>
    </format>
    <format dxfId="6111">
      <pivotArea dataOnly="0" labelOnly="1" outline="0" fieldPosition="0">
        <references count="1">
          <reference field="3" count="1">
            <x v="161"/>
          </reference>
        </references>
      </pivotArea>
    </format>
    <format dxfId="6110">
      <pivotArea dataOnly="0" labelOnly="1" outline="0" fieldPosition="0">
        <references count="1">
          <reference field="3" count="1" defaultSubtotal="1">
            <x v="161"/>
          </reference>
        </references>
      </pivotArea>
    </format>
    <format dxfId="6109">
      <pivotArea dataOnly="0" labelOnly="1" outline="0" fieldPosition="0">
        <references count="1">
          <reference field="3" count="1">
            <x v="162"/>
          </reference>
        </references>
      </pivotArea>
    </format>
    <format dxfId="6108">
      <pivotArea dataOnly="0" labelOnly="1" outline="0" fieldPosition="0">
        <references count="1">
          <reference field="3" count="1" defaultSubtotal="1">
            <x v="162"/>
          </reference>
        </references>
      </pivotArea>
    </format>
    <format dxfId="6107">
      <pivotArea dataOnly="0" labelOnly="1" outline="0" fieldPosition="0">
        <references count="1">
          <reference field="3" count="1">
            <x v="163"/>
          </reference>
        </references>
      </pivotArea>
    </format>
    <format dxfId="6106">
      <pivotArea dataOnly="0" labelOnly="1" outline="0" fieldPosition="0">
        <references count="1">
          <reference field="3" count="1" defaultSubtotal="1">
            <x v="163"/>
          </reference>
        </references>
      </pivotArea>
    </format>
    <format dxfId="6105">
      <pivotArea dataOnly="0" labelOnly="1" outline="0" fieldPosition="0">
        <references count="1">
          <reference field="3" count="1">
            <x v="164"/>
          </reference>
        </references>
      </pivotArea>
    </format>
    <format dxfId="6104">
      <pivotArea dataOnly="0" labelOnly="1" outline="0" fieldPosition="0">
        <references count="1">
          <reference field="3" count="1" defaultSubtotal="1">
            <x v="164"/>
          </reference>
        </references>
      </pivotArea>
    </format>
    <format dxfId="6103">
      <pivotArea dataOnly="0" labelOnly="1" outline="0" fieldPosition="0">
        <references count="1">
          <reference field="3" count="1">
            <x v="165"/>
          </reference>
        </references>
      </pivotArea>
    </format>
    <format dxfId="6102">
      <pivotArea dataOnly="0" labelOnly="1" outline="0" fieldPosition="0">
        <references count="1">
          <reference field="3" count="1" defaultSubtotal="1">
            <x v="165"/>
          </reference>
        </references>
      </pivotArea>
    </format>
    <format dxfId="6101">
      <pivotArea dataOnly="0" labelOnly="1" outline="0" fieldPosition="0">
        <references count="1">
          <reference field="3" count="1">
            <x v="166"/>
          </reference>
        </references>
      </pivotArea>
    </format>
    <format dxfId="6100">
      <pivotArea dataOnly="0" labelOnly="1" outline="0" fieldPosition="0">
        <references count="1">
          <reference field="3" count="1" defaultSubtotal="1">
            <x v="166"/>
          </reference>
        </references>
      </pivotArea>
    </format>
    <format dxfId="6099">
      <pivotArea dataOnly="0" labelOnly="1" outline="0" fieldPosition="0">
        <references count="1">
          <reference field="3" count="1">
            <x v="167"/>
          </reference>
        </references>
      </pivotArea>
    </format>
    <format dxfId="6098">
      <pivotArea dataOnly="0" labelOnly="1" outline="0" fieldPosition="0">
        <references count="1">
          <reference field="3" count="1" defaultSubtotal="1">
            <x v="167"/>
          </reference>
        </references>
      </pivotArea>
    </format>
    <format dxfId="6097">
      <pivotArea dataOnly="0" labelOnly="1" outline="0" fieldPosition="0">
        <references count="1">
          <reference field="3" count="1">
            <x v="168"/>
          </reference>
        </references>
      </pivotArea>
    </format>
    <format dxfId="6096">
      <pivotArea dataOnly="0" labelOnly="1" outline="0" fieldPosition="0">
        <references count="1">
          <reference field="3" count="1" defaultSubtotal="1">
            <x v="168"/>
          </reference>
        </references>
      </pivotArea>
    </format>
    <format dxfId="6095">
      <pivotArea dataOnly="0" labelOnly="1" outline="0" fieldPosition="0">
        <references count="1">
          <reference field="3" count="1">
            <x v="169"/>
          </reference>
        </references>
      </pivotArea>
    </format>
    <format dxfId="6094">
      <pivotArea dataOnly="0" labelOnly="1" outline="0" fieldPosition="0">
        <references count="1">
          <reference field="3" count="1" defaultSubtotal="1">
            <x v="169"/>
          </reference>
        </references>
      </pivotArea>
    </format>
    <format dxfId="6093">
      <pivotArea dataOnly="0" labelOnly="1" outline="0" fieldPosition="0">
        <references count="1">
          <reference field="3" count="1">
            <x v="170"/>
          </reference>
        </references>
      </pivotArea>
    </format>
    <format dxfId="6092">
      <pivotArea dataOnly="0" labelOnly="1" outline="0" fieldPosition="0">
        <references count="1">
          <reference field="3" count="1" defaultSubtotal="1">
            <x v="170"/>
          </reference>
        </references>
      </pivotArea>
    </format>
    <format dxfId="6091">
      <pivotArea dataOnly="0" labelOnly="1" outline="0" fieldPosition="0">
        <references count="1">
          <reference field="3" count="1">
            <x v="171"/>
          </reference>
        </references>
      </pivotArea>
    </format>
    <format dxfId="6090">
      <pivotArea dataOnly="0" labelOnly="1" outline="0" fieldPosition="0">
        <references count="1">
          <reference field="3" count="1" defaultSubtotal="1">
            <x v="171"/>
          </reference>
        </references>
      </pivotArea>
    </format>
    <format dxfId="6089">
      <pivotArea dataOnly="0" labelOnly="1" outline="0" fieldPosition="0">
        <references count="1">
          <reference field="3" count="1">
            <x v="172"/>
          </reference>
        </references>
      </pivotArea>
    </format>
    <format dxfId="6088">
      <pivotArea dataOnly="0" labelOnly="1" outline="0" fieldPosition="0">
        <references count="1">
          <reference field="3" count="1" defaultSubtotal="1">
            <x v="172"/>
          </reference>
        </references>
      </pivotArea>
    </format>
    <format dxfId="6087">
      <pivotArea dataOnly="0" labelOnly="1" outline="0" fieldPosition="0">
        <references count="1">
          <reference field="3" count="1">
            <x v="173"/>
          </reference>
        </references>
      </pivotArea>
    </format>
    <format dxfId="6086">
      <pivotArea dataOnly="0" labelOnly="1" outline="0" fieldPosition="0">
        <references count="1">
          <reference field="3" count="1" defaultSubtotal="1">
            <x v="173"/>
          </reference>
        </references>
      </pivotArea>
    </format>
    <format dxfId="6085">
      <pivotArea dataOnly="0" labelOnly="1" outline="0" fieldPosition="0">
        <references count="1">
          <reference field="3" count="1">
            <x v="174"/>
          </reference>
        </references>
      </pivotArea>
    </format>
    <format dxfId="6084">
      <pivotArea dataOnly="0" labelOnly="1" outline="0" fieldPosition="0">
        <references count="1">
          <reference field="3" count="1" defaultSubtotal="1">
            <x v="174"/>
          </reference>
        </references>
      </pivotArea>
    </format>
    <format dxfId="6083">
      <pivotArea dataOnly="0" labelOnly="1" outline="0" fieldPosition="0">
        <references count="1">
          <reference field="3" count="1">
            <x v="175"/>
          </reference>
        </references>
      </pivotArea>
    </format>
    <format dxfId="6082">
      <pivotArea dataOnly="0" labelOnly="1" outline="0" fieldPosition="0">
        <references count="1">
          <reference field="3" count="1" defaultSubtotal="1">
            <x v="175"/>
          </reference>
        </references>
      </pivotArea>
    </format>
    <format dxfId="6081">
      <pivotArea dataOnly="0" labelOnly="1" outline="0" fieldPosition="0">
        <references count="1">
          <reference field="3" count="1">
            <x v="176"/>
          </reference>
        </references>
      </pivotArea>
    </format>
    <format dxfId="6080">
      <pivotArea dataOnly="0" labelOnly="1" outline="0" fieldPosition="0">
        <references count="1">
          <reference field="3" count="1" defaultSubtotal="1">
            <x v="176"/>
          </reference>
        </references>
      </pivotArea>
    </format>
    <format dxfId="6079">
      <pivotArea dataOnly="0" labelOnly="1" outline="0" fieldPosition="0">
        <references count="1">
          <reference field="3" count="1">
            <x v="177"/>
          </reference>
        </references>
      </pivotArea>
    </format>
    <format dxfId="6078">
      <pivotArea dataOnly="0" labelOnly="1" outline="0" fieldPosition="0">
        <references count="1">
          <reference field="3" count="1" defaultSubtotal="1">
            <x v="177"/>
          </reference>
        </references>
      </pivotArea>
    </format>
    <format dxfId="6077">
      <pivotArea dataOnly="0" labelOnly="1" outline="0" fieldPosition="0">
        <references count="1">
          <reference field="3" count="1">
            <x v="178"/>
          </reference>
        </references>
      </pivotArea>
    </format>
    <format dxfId="6076">
      <pivotArea dataOnly="0" labelOnly="1" outline="0" fieldPosition="0">
        <references count="1">
          <reference field="3" count="1" defaultSubtotal="1">
            <x v="178"/>
          </reference>
        </references>
      </pivotArea>
    </format>
    <format dxfId="6075">
      <pivotArea dataOnly="0" labelOnly="1" outline="0" fieldPosition="0">
        <references count="1">
          <reference field="3" count="1">
            <x v="179"/>
          </reference>
        </references>
      </pivotArea>
    </format>
    <format dxfId="6074">
      <pivotArea dataOnly="0" labelOnly="1" outline="0" fieldPosition="0">
        <references count="1">
          <reference field="3" count="1" defaultSubtotal="1">
            <x v="179"/>
          </reference>
        </references>
      </pivotArea>
    </format>
    <format dxfId="6073">
      <pivotArea dataOnly="0" labelOnly="1" outline="0" fieldPosition="0">
        <references count="1">
          <reference field="3" count="1">
            <x v="180"/>
          </reference>
        </references>
      </pivotArea>
    </format>
    <format dxfId="6072">
      <pivotArea dataOnly="0" labelOnly="1" outline="0" fieldPosition="0">
        <references count="1">
          <reference field="3" count="1" defaultSubtotal="1">
            <x v="180"/>
          </reference>
        </references>
      </pivotArea>
    </format>
    <format dxfId="6071">
      <pivotArea dataOnly="0" labelOnly="1" outline="0" fieldPosition="0">
        <references count="1">
          <reference field="3" count="1">
            <x v="181"/>
          </reference>
        </references>
      </pivotArea>
    </format>
    <format dxfId="6070">
      <pivotArea dataOnly="0" labelOnly="1" outline="0" fieldPosition="0">
        <references count="1">
          <reference field="3" count="1" defaultSubtotal="1">
            <x v="181"/>
          </reference>
        </references>
      </pivotArea>
    </format>
    <format dxfId="6069">
      <pivotArea dataOnly="0" labelOnly="1" outline="0" fieldPosition="0">
        <references count="1">
          <reference field="3" count="1">
            <x v="182"/>
          </reference>
        </references>
      </pivotArea>
    </format>
    <format dxfId="6068">
      <pivotArea dataOnly="0" labelOnly="1" outline="0" fieldPosition="0">
        <references count="1">
          <reference field="3" count="1" defaultSubtotal="1">
            <x v="182"/>
          </reference>
        </references>
      </pivotArea>
    </format>
    <format dxfId="6067">
      <pivotArea dataOnly="0" labelOnly="1" outline="0" fieldPosition="0">
        <references count="1">
          <reference field="3" count="1">
            <x v="183"/>
          </reference>
        </references>
      </pivotArea>
    </format>
    <format dxfId="6066">
      <pivotArea dataOnly="0" labelOnly="1" outline="0" fieldPosition="0">
        <references count="1">
          <reference field="3" count="1" defaultSubtotal="1">
            <x v="183"/>
          </reference>
        </references>
      </pivotArea>
    </format>
    <format dxfId="6065">
      <pivotArea dataOnly="0" labelOnly="1" outline="0" fieldPosition="0">
        <references count="1">
          <reference field="3" count="1">
            <x v="184"/>
          </reference>
        </references>
      </pivotArea>
    </format>
    <format dxfId="6064">
      <pivotArea dataOnly="0" labelOnly="1" outline="0" fieldPosition="0">
        <references count="1">
          <reference field="3" count="1" defaultSubtotal="1">
            <x v="184"/>
          </reference>
        </references>
      </pivotArea>
    </format>
    <format dxfId="6063">
      <pivotArea dataOnly="0" labelOnly="1" outline="0" fieldPosition="0">
        <references count="1">
          <reference field="3" count="1">
            <x v="185"/>
          </reference>
        </references>
      </pivotArea>
    </format>
    <format dxfId="6062">
      <pivotArea dataOnly="0" labelOnly="1" outline="0" fieldPosition="0">
        <references count="1">
          <reference field="3" count="1" defaultSubtotal="1">
            <x v="185"/>
          </reference>
        </references>
      </pivotArea>
    </format>
    <format dxfId="6061">
      <pivotArea dataOnly="0" labelOnly="1" outline="0" fieldPosition="0">
        <references count="1">
          <reference field="3" count="1">
            <x v="186"/>
          </reference>
        </references>
      </pivotArea>
    </format>
    <format dxfId="6060">
      <pivotArea dataOnly="0" labelOnly="1" outline="0" fieldPosition="0">
        <references count="1">
          <reference field="3" count="1" defaultSubtotal="1">
            <x v="186"/>
          </reference>
        </references>
      </pivotArea>
    </format>
    <format dxfId="6059">
      <pivotArea dataOnly="0" labelOnly="1" outline="0" fieldPosition="0">
        <references count="1">
          <reference field="3" count="1">
            <x v="187"/>
          </reference>
        </references>
      </pivotArea>
    </format>
    <format dxfId="6058">
      <pivotArea dataOnly="0" labelOnly="1" outline="0" fieldPosition="0">
        <references count="1">
          <reference field="3" count="1" defaultSubtotal="1">
            <x v="187"/>
          </reference>
        </references>
      </pivotArea>
    </format>
    <format dxfId="6057">
      <pivotArea dataOnly="0" labelOnly="1" outline="0" fieldPosition="0">
        <references count="1">
          <reference field="3" count="1">
            <x v="188"/>
          </reference>
        </references>
      </pivotArea>
    </format>
    <format dxfId="6056">
      <pivotArea dataOnly="0" labelOnly="1" outline="0" fieldPosition="0">
        <references count="1">
          <reference field="3" count="1" defaultSubtotal="1">
            <x v="188"/>
          </reference>
        </references>
      </pivotArea>
    </format>
    <format dxfId="6055">
      <pivotArea dataOnly="0" labelOnly="1" outline="0" fieldPosition="0">
        <references count="1">
          <reference field="3" count="1">
            <x v="189"/>
          </reference>
        </references>
      </pivotArea>
    </format>
    <format dxfId="6054">
      <pivotArea dataOnly="0" labelOnly="1" outline="0" fieldPosition="0">
        <references count="1">
          <reference field="3" count="1" defaultSubtotal="1">
            <x v="189"/>
          </reference>
        </references>
      </pivotArea>
    </format>
    <format dxfId="6053">
      <pivotArea dataOnly="0" labelOnly="1" outline="0" fieldPosition="0">
        <references count="1">
          <reference field="3" count="1">
            <x v="190"/>
          </reference>
        </references>
      </pivotArea>
    </format>
    <format dxfId="6052">
      <pivotArea dataOnly="0" labelOnly="1" outline="0" fieldPosition="0">
        <references count="1">
          <reference field="3" count="1" defaultSubtotal="1">
            <x v="190"/>
          </reference>
        </references>
      </pivotArea>
    </format>
    <format dxfId="6051">
      <pivotArea dataOnly="0" labelOnly="1" outline="0" fieldPosition="0">
        <references count="1">
          <reference field="3" count="1">
            <x v="191"/>
          </reference>
        </references>
      </pivotArea>
    </format>
    <format dxfId="6050">
      <pivotArea dataOnly="0" labelOnly="1" outline="0" fieldPosition="0">
        <references count="1">
          <reference field="3" count="1" defaultSubtotal="1">
            <x v="191"/>
          </reference>
        </references>
      </pivotArea>
    </format>
    <format dxfId="6049">
      <pivotArea dataOnly="0" labelOnly="1" outline="0" fieldPosition="0">
        <references count="1">
          <reference field="3" count="1">
            <x v="192"/>
          </reference>
        </references>
      </pivotArea>
    </format>
    <format dxfId="6048">
      <pivotArea dataOnly="0" labelOnly="1" outline="0" fieldPosition="0">
        <references count="1">
          <reference field="3" count="1" defaultSubtotal="1">
            <x v="192"/>
          </reference>
        </references>
      </pivotArea>
    </format>
    <format dxfId="6047">
      <pivotArea dataOnly="0" labelOnly="1" outline="0" fieldPosition="0">
        <references count="1">
          <reference field="3" count="1">
            <x v="193"/>
          </reference>
        </references>
      </pivotArea>
    </format>
    <format dxfId="6046">
      <pivotArea dataOnly="0" labelOnly="1" outline="0" fieldPosition="0">
        <references count="1">
          <reference field="3" count="1" defaultSubtotal="1">
            <x v="193"/>
          </reference>
        </references>
      </pivotArea>
    </format>
    <format dxfId="6045">
      <pivotArea dataOnly="0" labelOnly="1" outline="0" fieldPosition="0">
        <references count="1">
          <reference field="3" count="1">
            <x v="194"/>
          </reference>
        </references>
      </pivotArea>
    </format>
    <format dxfId="6044">
      <pivotArea dataOnly="0" labelOnly="1" outline="0" fieldPosition="0">
        <references count="1">
          <reference field="3" count="1" defaultSubtotal="1">
            <x v="194"/>
          </reference>
        </references>
      </pivotArea>
    </format>
    <format dxfId="6043">
      <pivotArea dataOnly="0" labelOnly="1" outline="0" fieldPosition="0">
        <references count="1">
          <reference field="3" count="1">
            <x v="195"/>
          </reference>
        </references>
      </pivotArea>
    </format>
    <format dxfId="6042">
      <pivotArea dataOnly="0" labelOnly="1" outline="0" fieldPosition="0">
        <references count="1">
          <reference field="3" count="1" defaultSubtotal="1">
            <x v="195"/>
          </reference>
        </references>
      </pivotArea>
    </format>
    <format dxfId="6041">
      <pivotArea dataOnly="0" labelOnly="1" outline="0" fieldPosition="0">
        <references count="1">
          <reference field="3" count="1">
            <x v="196"/>
          </reference>
        </references>
      </pivotArea>
    </format>
    <format dxfId="6040">
      <pivotArea dataOnly="0" labelOnly="1" outline="0" fieldPosition="0">
        <references count="1">
          <reference field="3" count="1" defaultSubtotal="1">
            <x v="196"/>
          </reference>
        </references>
      </pivotArea>
    </format>
    <format dxfId="6039">
      <pivotArea dataOnly="0" labelOnly="1" outline="0" fieldPosition="0">
        <references count="1">
          <reference field="3" count="1">
            <x v="197"/>
          </reference>
        </references>
      </pivotArea>
    </format>
    <format dxfId="6038">
      <pivotArea dataOnly="0" labelOnly="1" outline="0" fieldPosition="0">
        <references count="1">
          <reference field="3" count="1" defaultSubtotal="1">
            <x v="197"/>
          </reference>
        </references>
      </pivotArea>
    </format>
    <format dxfId="6037">
      <pivotArea dataOnly="0" labelOnly="1" outline="0" fieldPosition="0">
        <references count="1">
          <reference field="3" count="1">
            <x v="198"/>
          </reference>
        </references>
      </pivotArea>
    </format>
    <format dxfId="6036">
      <pivotArea dataOnly="0" labelOnly="1" outline="0" fieldPosition="0">
        <references count="1">
          <reference field="3" count="1" defaultSubtotal="1">
            <x v="198"/>
          </reference>
        </references>
      </pivotArea>
    </format>
    <format dxfId="6035">
      <pivotArea dataOnly="0" labelOnly="1" outline="0" fieldPosition="0">
        <references count="1">
          <reference field="3" count="1">
            <x v="199"/>
          </reference>
        </references>
      </pivotArea>
    </format>
    <format dxfId="6034">
      <pivotArea dataOnly="0" labelOnly="1" outline="0" fieldPosition="0">
        <references count="1">
          <reference field="3" count="1" defaultSubtotal="1">
            <x v="199"/>
          </reference>
        </references>
      </pivotArea>
    </format>
    <format dxfId="6033">
      <pivotArea dataOnly="0" labelOnly="1" outline="0" fieldPosition="0">
        <references count="1">
          <reference field="3" count="1">
            <x v="200"/>
          </reference>
        </references>
      </pivotArea>
    </format>
    <format dxfId="6032">
      <pivotArea dataOnly="0" labelOnly="1" outline="0" fieldPosition="0">
        <references count="1">
          <reference field="3" count="1" defaultSubtotal="1">
            <x v="200"/>
          </reference>
        </references>
      </pivotArea>
    </format>
    <format dxfId="6031">
      <pivotArea dataOnly="0" labelOnly="1" outline="0" fieldPosition="0">
        <references count="1">
          <reference field="3" count="1">
            <x v="201"/>
          </reference>
        </references>
      </pivotArea>
    </format>
    <format dxfId="6030">
      <pivotArea dataOnly="0" labelOnly="1" outline="0" fieldPosition="0">
        <references count="1">
          <reference field="3" count="1" defaultSubtotal="1">
            <x v="201"/>
          </reference>
        </references>
      </pivotArea>
    </format>
    <format dxfId="6029">
      <pivotArea dataOnly="0" labelOnly="1" outline="0" fieldPosition="0">
        <references count="1">
          <reference field="3" count="1">
            <x v="202"/>
          </reference>
        </references>
      </pivotArea>
    </format>
    <format dxfId="6028">
      <pivotArea dataOnly="0" labelOnly="1" outline="0" fieldPosition="0">
        <references count="1">
          <reference field="3" count="1" defaultSubtotal="1">
            <x v="202"/>
          </reference>
        </references>
      </pivotArea>
    </format>
    <format dxfId="6027">
      <pivotArea dataOnly="0" labelOnly="1" outline="0" fieldPosition="0">
        <references count="1">
          <reference field="3" count="1">
            <x v="203"/>
          </reference>
        </references>
      </pivotArea>
    </format>
    <format dxfId="6026">
      <pivotArea dataOnly="0" labelOnly="1" outline="0" fieldPosition="0">
        <references count="1">
          <reference field="3" count="1" defaultSubtotal="1">
            <x v="203"/>
          </reference>
        </references>
      </pivotArea>
    </format>
    <format dxfId="6025">
      <pivotArea dataOnly="0" labelOnly="1" outline="0" fieldPosition="0">
        <references count="1">
          <reference field="3" count="1">
            <x v="204"/>
          </reference>
        </references>
      </pivotArea>
    </format>
    <format dxfId="6024">
      <pivotArea dataOnly="0" labelOnly="1" outline="0" fieldPosition="0">
        <references count="1">
          <reference field="3" count="1" defaultSubtotal="1">
            <x v="204"/>
          </reference>
        </references>
      </pivotArea>
    </format>
    <format dxfId="6023">
      <pivotArea dataOnly="0" labelOnly="1" outline="0" fieldPosition="0">
        <references count="1">
          <reference field="3" count="1">
            <x v="205"/>
          </reference>
        </references>
      </pivotArea>
    </format>
    <format dxfId="6022">
      <pivotArea dataOnly="0" labelOnly="1" outline="0" fieldPosition="0">
        <references count="1">
          <reference field="3" count="1" defaultSubtotal="1">
            <x v="205"/>
          </reference>
        </references>
      </pivotArea>
    </format>
    <format dxfId="6021">
      <pivotArea dataOnly="0" labelOnly="1" outline="0" fieldPosition="0">
        <references count="1">
          <reference field="3" count="1">
            <x v="206"/>
          </reference>
        </references>
      </pivotArea>
    </format>
    <format dxfId="6020">
      <pivotArea dataOnly="0" labelOnly="1" outline="0" fieldPosition="0">
        <references count="1">
          <reference field="3" count="1" defaultSubtotal="1">
            <x v="206"/>
          </reference>
        </references>
      </pivotArea>
    </format>
    <format dxfId="6019">
      <pivotArea dataOnly="0" labelOnly="1" outline="0" fieldPosition="0">
        <references count="1">
          <reference field="3" count="1">
            <x v="207"/>
          </reference>
        </references>
      </pivotArea>
    </format>
    <format dxfId="6018">
      <pivotArea dataOnly="0" labelOnly="1" outline="0" fieldPosition="0">
        <references count="1">
          <reference field="3" count="1" defaultSubtotal="1">
            <x v="207"/>
          </reference>
        </references>
      </pivotArea>
    </format>
    <format dxfId="6017">
      <pivotArea dataOnly="0" labelOnly="1" outline="0" fieldPosition="0">
        <references count="1">
          <reference field="3" count="1">
            <x v="208"/>
          </reference>
        </references>
      </pivotArea>
    </format>
    <format dxfId="6016">
      <pivotArea dataOnly="0" labelOnly="1" outline="0" fieldPosition="0">
        <references count="1">
          <reference field="3" count="1" defaultSubtotal="1">
            <x v="208"/>
          </reference>
        </references>
      </pivotArea>
    </format>
    <format dxfId="6015">
      <pivotArea dataOnly="0" labelOnly="1" outline="0" fieldPosition="0">
        <references count="1">
          <reference field="3" count="1">
            <x v="209"/>
          </reference>
        </references>
      </pivotArea>
    </format>
    <format dxfId="6014">
      <pivotArea dataOnly="0" labelOnly="1" outline="0" fieldPosition="0">
        <references count="1">
          <reference field="3" count="1" defaultSubtotal="1">
            <x v="209"/>
          </reference>
        </references>
      </pivotArea>
    </format>
    <format dxfId="6013">
      <pivotArea dataOnly="0" labelOnly="1" outline="0" fieldPosition="0">
        <references count="1">
          <reference field="3" count="1">
            <x v="210"/>
          </reference>
        </references>
      </pivotArea>
    </format>
    <format dxfId="6012">
      <pivotArea dataOnly="0" labelOnly="1" outline="0" fieldPosition="0">
        <references count="1">
          <reference field="3" count="1" defaultSubtotal="1">
            <x v="210"/>
          </reference>
        </references>
      </pivotArea>
    </format>
    <format dxfId="6011">
      <pivotArea dataOnly="0" labelOnly="1" outline="0" fieldPosition="0">
        <references count="1">
          <reference field="3" count="1">
            <x v="211"/>
          </reference>
        </references>
      </pivotArea>
    </format>
    <format dxfId="6010">
      <pivotArea dataOnly="0" labelOnly="1" outline="0" fieldPosition="0">
        <references count="1">
          <reference field="3" count="1" defaultSubtotal="1">
            <x v="211"/>
          </reference>
        </references>
      </pivotArea>
    </format>
    <format dxfId="6009">
      <pivotArea dataOnly="0" labelOnly="1" outline="0" fieldPosition="0">
        <references count="1">
          <reference field="3" count="1">
            <x v="212"/>
          </reference>
        </references>
      </pivotArea>
    </format>
    <format dxfId="6008">
      <pivotArea dataOnly="0" labelOnly="1" outline="0" fieldPosition="0">
        <references count="1">
          <reference field="3" count="1" defaultSubtotal="1">
            <x v="212"/>
          </reference>
        </references>
      </pivotArea>
    </format>
    <format dxfId="6007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4551C-4440-4610-8909-D815601E8BA4}">
  <sheetPr>
    <tabColor rgb="FFFFC000"/>
  </sheetPr>
  <dimension ref="A1:C160"/>
  <sheetViews>
    <sheetView topLeftCell="A133" zoomScale="115" zoomScaleNormal="115" workbookViewId="0">
      <selection activeCell="C160" sqref="C160"/>
    </sheetView>
  </sheetViews>
  <sheetFormatPr defaultRowHeight="12.75" x14ac:dyDescent="0.2"/>
  <cols>
    <col min="1" max="1" width="95.5703125" customWidth="1"/>
    <col min="2" max="2" width="21.85546875" bestFit="1" customWidth="1"/>
    <col min="3" max="3" width="9" bestFit="1" customWidth="1"/>
  </cols>
  <sheetData>
    <row r="1" spans="1:3" x14ac:dyDescent="0.2">
      <c r="A1" s="265" t="s">
        <v>521</v>
      </c>
      <c r="B1" t="s">
        <v>558</v>
      </c>
    </row>
    <row r="2" spans="1:3" x14ac:dyDescent="0.2">
      <c r="A2" s="265" t="s">
        <v>0</v>
      </c>
      <c r="B2" t="s">
        <v>554</v>
      </c>
    </row>
    <row r="4" spans="1:3" x14ac:dyDescent="0.2">
      <c r="A4" s="265" t="s">
        <v>557</v>
      </c>
    </row>
    <row r="5" spans="1:3" x14ac:dyDescent="0.2">
      <c r="A5" s="265" t="s">
        <v>1</v>
      </c>
      <c r="B5" s="265" t="s">
        <v>3</v>
      </c>
      <c r="C5" t="s">
        <v>556</v>
      </c>
    </row>
    <row r="6" spans="1:3" x14ac:dyDescent="0.2">
      <c r="A6" t="s">
        <v>90</v>
      </c>
      <c r="B6" t="s">
        <v>29</v>
      </c>
      <c r="C6" s="266">
        <v>1</v>
      </c>
    </row>
    <row r="7" spans="1:3" x14ac:dyDescent="0.2">
      <c r="A7" t="s">
        <v>250</v>
      </c>
      <c r="B7" t="s">
        <v>26</v>
      </c>
      <c r="C7" s="266">
        <v>96.36</v>
      </c>
    </row>
    <row r="8" spans="1:3" x14ac:dyDescent="0.2">
      <c r="A8" t="s">
        <v>92</v>
      </c>
      <c r="B8" t="s">
        <v>29</v>
      </c>
      <c r="C8" s="266">
        <v>26</v>
      </c>
    </row>
    <row r="9" spans="1:3" x14ac:dyDescent="0.2">
      <c r="A9" t="s">
        <v>94</v>
      </c>
      <c r="B9" t="s">
        <v>29</v>
      </c>
      <c r="C9" s="266">
        <v>4</v>
      </c>
    </row>
    <row r="10" spans="1:3" x14ac:dyDescent="0.2">
      <c r="A10" t="s">
        <v>248</v>
      </c>
      <c r="B10" t="s">
        <v>27</v>
      </c>
      <c r="C10" s="266">
        <v>15.78</v>
      </c>
    </row>
    <row r="11" spans="1:3" x14ac:dyDescent="0.2">
      <c r="A11" t="s">
        <v>82</v>
      </c>
      <c r="B11" t="s">
        <v>27</v>
      </c>
      <c r="C11" s="266">
        <v>0.06</v>
      </c>
    </row>
    <row r="12" spans="1:3" x14ac:dyDescent="0.2">
      <c r="A12" t="s">
        <v>305</v>
      </c>
      <c r="B12" t="s">
        <v>29</v>
      </c>
      <c r="C12" s="266">
        <v>33</v>
      </c>
    </row>
    <row r="13" spans="1:3" x14ac:dyDescent="0.2">
      <c r="A13" t="s">
        <v>96</v>
      </c>
      <c r="B13" t="s">
        <v>29</v>
      </c>
      <c r="C13" s="266">
        <v>356</v>
      </c>
    </row>
    <row r="14" spans="1:3" x14ac:dyDescent="0.2">
      <c r="A14" t="s">
        <v>98</v>
      </c>
      <c r="B14" t="s">
        <v>29</v>
      </c>
      <c r="C14" s="266">
        <v>2</v>
      </c>
    </row>
    <row r="15" spans="1:3" x14ac:dyDescent="0.2">
      <c r="A15" t="s">
        <v>100</v>
      </c>
      <c r="B15" t="s">
        <v>29</v>
      </c>
      <c r="C15" s="266">
        <v>7</v>
      </c>
    </row>
    <row r="16" spans="1:3" x14ac:dyDescent="0.2">
      <c r="A16" t="s">
        <v>102</v>
      </c>
      <c r="B16" t="s">
        <v>29</v>
      </c>
      <c r="C16" s="266">
        <v>7</v>
      </c>
    </row>
    <row r="17" spans="1:3" x14ac:dyDescent="0.2">
      <c r="A17" t="s">
        <v>104</v>
      </c>
      <c r="B17" t="s">
        <v>29</v>
      </c>
      <c r="C17" s="266">
        <v>2</v>
      </c>
    </row>
    <row r="18" spans="1:3" x14ac:dyDescent="0.2">
      <c r="A18" t="s">
        <v>106</v>
      </c>
      <c r="B18" t="s">
        <v>29</v>
      </c>
      <c r="C18" s="266">
        <v>3</v>
      </c>
    </row>
    <row r="19" spans="1:3" x14ac:dyDescent="0.2">
      <c r="A19" t="s">
        <v>108</v>
      </c>
      <c r="B19" t="s">
        <v>29</v>
      </c>
      <c r="C19" s="266">
        <v>1</v>
      </c>
    </row>
    <row r="20" spans="1:3" x14ac:dyDescent="0.2">
      <c r="A20" t="s">
        <v>110</v>
      </c>
      <c r="B20" t="s">
        <v>29</v>
      </c>
      <c r="C20" s="266">
        <v>1</v>
      </c>
    </row>
    <row r="21" spans="1:3" x14ac:dyDescent="0.2">
      <c r="A21" t="s">
        <v>112</v>
      </c>
      <c r="B21" t="s">
        <v>29</v>
      </c>
      <c r="C21" s="266">
        <v>1</v>
      </c>
    </row>
    <row r="22" spans="1:3" x14ac:dyDescent="0.2">
      <c r="A22" t="s">
        <v>114</v>
      </c>
      <c r="B22" t="s">
        <v>29</v>
      </c>
      <c r="C22" s="266">
        <v>2</v>
      </c>
    </row>
    <row r="23" spans="1:3" x14ac:dyDescent="0.2">
      <c r="A23" t="s">
        <v>116</v>
      </c>
      <c r="B23" t="s">
        <v>29</v>
      </c>
      <c r="C23" s="266">
        <v>1</v>
      </c>
    </row>
    <row r="24" spans="1:3" x14ac:dyDescent="0.2">
      <c r="A24" t="s">
        <v>118</v>
      </c>
      <c r="B24" t="s">
        <v>29</v>
      </c>
      <c r="C24" s="266">
        <v>4</v>
      </c>
    </row>
    <row r="25" spans="1:3" x14ac:dyDescent="0.2">
      <c r="A25" t="s">
        <v>86</v>
      </c>
      <c r="B25" t="s">
        <v>29</v>
      </c>
      <c r="C25" s="266">
        <v>4</v>
      </c>
    </row>
    <row r="26" spans="1:3" x14ac:dyDescent="0.2">
      <c r="A26" t="s">
        <v>265</v>
      </c>
      <c r="B26" t="s">
        <v>278</v>
      </c>
      <c r="C26" s="266">
        <v>1</v>
      </c>
    </row>
    <row r="27" spans="1:3" x14ac:dyDescent="0.2">
      <c r="A27" t="s">
        <v>266</v>
      </c>
      <c r="B27" t="s">
        <v>29</v>
      </c>
      <c r="C27" s="266">
        <v>2</v>
      </c>
    </row>
    <row r="28" spans="1:3" x14ac:dyDescent="0.2">
      <c r="A28" t="s">
        <v>267</v>
      </c>
      <c r="B28" t="s">
        <v>29</v>
      </c>
      <c r="C28" s="266">
        <v>1</v>
      </c>
    </row>
    <row r="29" spans="1:3" x14ac:dyDescent="0.2">
      <c r="A29" t="s">
        <v>120</v>
      </c>
      <c r="B29" t="s">
        <v>29</v>
      </c>
      <c r="C29" s="266">
        <v>2</v>
      </c>
    </row>
    <row r="30" spans="1:3" x14ac:dyDescent="0.2">
      <c r="A30" t="s">
        <v>121</v>
      </c>
      <c r="B30" t="s">
        <v>29</v>
      </c>
      <c r="C30" s="266">
        <v>76</v>
      </c>
    </row>
    <row r="31" spans="1:3" x14ac:dyDescent="0.2">
      <c r="A31" t="s">
        <v>126</v>
      </c>
      <c r="B31" t="s">
        <v>29</v>
      </c>
      <c r="C31" s="266">
        <v>22</v>
      </c>
    </row>
    <row r="32" spans="1:3" x14ac:dyDescent="0.2">
      <c r="A32" t="s">
        <v>127</v>
      </c>
      <c r="B32" t="s">
        <v>29</v>
      </c>
      <c r="C32" s="266">
        <v>1</v>
      </c>
    </row>
    <row r="33" spans="1:3" x14ac:dyDescent="0.2">
      <c r="A33" t="s">
        <v>129</v>
      </c>
      <c r="B33" t="s">
        <v>29</v>
      </c>
      <c r="C33" s="266">
        <v>11</v>
      </c>
    </row>
    <row r="34" spans="1:3" x14ac:dyDescent="0.2">
      <c r="A34" t="s">
        <v>131</v>
      </c>
      <c r="B34" t="s">
        <v>29</v>
      </c>
      <c r="C34" s="266">
        <v>32</v>
      </c>
    </row>
    <row r="35" spans="1:3" x14ac:dyDescent="0.2">
      <c r="A35" t="s">
        <v>133</v>
      </c>
      <c r="B35" t="s">
        <v>29</v>
      </c>
      <c r="C35" s="266">
        <v>12</v>
      </c>
    </row>
    <row r="36" spans="1:3" x14ac:dyDescent="0.2">
      <c r="A36" t="s">
        <v>135</v>
      </c>
      <c r="B36" t="s">
        <v>29</v>
      </c>
      <c r="C36" s="266">
        <v>4</v>
      </c>
    </row>
    <row r="37" spans="1:3" x14ac:dyDescent="0.2">
      <c r="A37" t="s">
        <v>268</v>
      </c>
      <c r="B37" t="s">
        <v>29</v>
      </c>
      <c r="C37" s="266">
        <v>4</v>
      </c>
    </row>
    <row r="38" spans="1:3" x14ac:dyDescent="0.2">
      <c r="A38" t="s">
        <v>270</v>
      </c>
      <c r="B38" t="s">
        <v>29</v>
      </c>
      <c r="C38" s="266">
        <v>1</v>
      </c>
    </row>
    <row r="39" spans="1:3" x14ac:dyDescent="0.2">
      <c r="A39" t="s">
        <v>34</v>
      </c>
      <c r="B39" t="s">
        <v>29</v>
      </c>
      <c r="C39" s="266">
        <v>611</v>
      </c>
    </row>
    <row r="40" spans="1:3" x14ac:dyDescent="0.2">
      <c r="A40" t="s">
        <v>32</v>
      </c>
      <c r="B40" t="s">
        <v>29</v>
      </c>
      <c r="C40" s="266">
        <v>4</v>
      </c>
    </row>
    <row r="41" spans="1:3" x14ac:dyDescent="0.2">
      <c r="A41" t="s">
        <v>33</v>
      </c>
      <c r="B41" t="s">
        <v>29</v>
      </c>
      <c r="C41" s="266">
        <v>8</v>
      </c>
    </row>
    <row r="42" spans="1:3" x14ac:dyDescent="0.2">
      <c r="A42" t="s">
        <v>39</v>
      </c>
      <c r="B42" t="s">
        <v>29</v>
      </c>
      <c r="C42" s="266">
        <v>6</v>
      </c>
    </row>
    <row r="43" spans="1:3" x14ac:dyDescent="0.2">
      <c r="A43" t="s">
        <v>88</v>
      </c>
      <c r="B43" t="s">
        <v>29</v>
      </c>
      <c r="C43" s="266">
        <v>8</v>
      </c>
    </row>
    <row r="44" spans="1:3" x14ac:dyDescent="0.2">
      <c r="A44" t="s">
        <v>526</v>
      </c>
      <c r="B44" t="s">
        <v>28</v>
      </c>
      <c r="C44" s="266">
        <v>165.66</v>
      </c>
    </row>
    <row r="45" spans="1:3" x14ac:dyDescent="0.2">
      <c r="A45" t="s">
        <v>524</v>
      </c>
      <c r="B45" t="s">
        <v>28</v>
      </c>
      <c r="C45" s="266">
        <v>523.32000000000005</v>
      </c>
    </row>
    <row r="46" spans="1:3" x14ac:dyDescent="0.2">
      <c r="A46" t="s">
        <v>36</v>
      </c>
      <c r="B46" t="s">
        <v>28</v>
      </c>
      <c r="C46" s="266">
        <v>6229.38</v>
      </c>
    </row>
    <row r="47" spans="1:3" x14ac:dyDescent="0.2">
      <c r="A47" t="s">
        <v>83</v>
      </c>
      <c r="B47" t="s">
        <v>29</v>
      </c>
      <c r="C47" s="266">
        <v>4</v>
      </c>
    </row>
    <row r="48" spans="1:3" x14ac:dyDescent="0.2">
      <c r="A48" t="s">
        <v>84</v>
      </c>
      <c r="B48" t="s">
        <v>29</v>
      </c>
      <c r="C48" s="266">
        <v>4</v>
      </c>
    </row>
    <row r="49" spans="1:3" x14ac:dyDescent="0.2">
      <c r="A49" t="s">
        <v>40</v>
      </c>
      <c r="B49" t="s">
        <v>41</v>
      </c>
      <c r="C49" s="266">
        <v>1</v>
      </c>
    </row>
    <row r="50" spans="1:3" x14ac:dyDescent="0.2">
      <c r="A50" t="s">
        <v>158</v>
      </c>
      <c r="B50" t="s">
        <v>29</v>
      </c>
      <c r="C50" s="266">
        <v>1</v>
      </c>
    </row>
    <row r="51" spans="1:3" x14ac:dyDescent="0.2">
      <c r="A51" t="s">
        <v>160</v>
      </c>
      <c r="B51" t="s">
        <v>29</v>
      </c>
      <c r="C51" s="266">
        <v>1</v>
      </c>
    </row>
    <row r="52" spans="1:3" x14ac:dyDescent="0.2">
      <c r="A52" t="s">
        <v>162</v>
      </c>
      <c r="B52" t="s">
        <v>29</v>
      </c>
      <c r="C52" s="266">
        <v>1</v>
      </c>
    </row>
    <row r="53" spans="1:3" x14ac:dyDescent="0.2">
      <c r="A53" t="s">
        <v>164</v>
      </c>
      <c r="B53" t="s">
        <v>29</v>
      </c>
      <c r="C53" s="266">
        <v>1</v>
      </c>
    </row>
    <row r="54" spans="1:3" x14ac:dyDescent="0.2">
      <c r="A54" t="s">
        <v>166</v>
      </c>
      <c r="B54" t="s">
        <v>29</v>
      </c>
      <c r="C54" s="266">
        <v>1</v>
      </c>
    </row>
    <row r="55" spans="1:3" x14ac:dyDescent="0.2">
      <c r="A55" t="s">
        <v>178</v>
      </c>
      <c r="B55" t="s">
        <v>29</v>
      </c>
      <c r="C55" s="266">
        <v>2</v>
      </c>
    </row>
    <row r="56" spans="1:3" x14ac:dyDescent="0.2">
      <c r="A56" t="s">
        <v>180</v>
      </c>
      <c r="B56" t="s">
        <v>29</v>
      </c>
      <c r="C56" s="266">
        <v>1</v>
      </c>
    </row>
    <row r="57" spans="1:3" x14ac:dyDescent="0.2">
      <c r="A57" t="s">
        <v>182</v>
      </c>
      <c r="B57" t="s">
        <v>29</v>
      </c>
      <c r="C57" s="266">
        <v>3</v>
      </c>
    </row>
    <row r="58" spans="1:3" x14ac:dyDescent="0.2">
      <c r="A58" t="s">
        <v>168</v>
      </c>
      <c r="B58" t="s">
        <v>29</v>
      </c>
      <c r="C58" s="266">
        <v>15</v>
      </c>
    </row>
    <row r="59" spans="1:3" x14ac:dyDescent="0.2">
      <c r="A59" t="s">
        <v>170</v>
      </c>
      <c r="B59" t="s">
        <v>29</v>
      </c>
      <c r="C59" s="266">
        <v>9</v>
      </c>
    </row>
    <row r="60" spans="1:3" x14ac:dyDescent="0.2">
      <c r="A60" t="s">
        <v>172</v>
      </c>
      <c r="B60" t="s">
        <v>29</v>
      </c>
      <c r="C60" s="266">
        <v>2</v>
      </c>
    </row>
    <row r="61" spans="1:3" x14ac:dyDescent="0.2">
      <c r="A61" t="s">
        <v>174</v>
      </c>
      <c r="B61" t="s">
        <v>29</v>
      </c>
      <c r="C61" s="266">
        <v>6</v>
      </c>
    </row>
    <row r="62" spans="1:3" x14ac:dyDescent="0.2">
      <c r="A62" t="s">
        <v>176</v>
      </c>
      <c r="B62" t="s">
        <v>29</v>
      </c>
      <c r="C62" s="266">
        <v>1</v>
      </c>
    </row>
    <row r="63" spans="1:3" x14ac:dyDescent="0.2">
      <c r="A63" t="s">
        <v>196</v>
      </c>
      <c r="B63" t="s">
        <v>29</v>
      </c>
      <c r="C63" s="266">
        <v>20</v>
      </c>
    </row>
    <row r="64" spans="1:3" x14ac:dyDescent="0.2">
      <c r="A64" t="s">
        <v>198</v>
      </c>
      <c r="B64" t="s">
        <v>29</v>
      </c>
      <c r="C64" s="266">
        <v>30</v>
      </c>
    </row>
    <row r="65" spans="1:3" x14ac:dyDescent="0.2">
      <c r="A65" t="s">
        <v>200</v>
      </c>
      <c r="B65" t="s">
        <v>29</v>
      </c>
      <c r="C65" s="266">
        <v>5</v>
      </c>
    </row>
    <row r="66" spans="1:3" x14ac:dyDescent="0.2">
      <c r="A66" t="s">
        <v>202</v>
      </c>
      <c r="B66" t="s">
        <v>29</v>
      </c>
      <c r="C66" s="266">
        <v>15</v>
      </c>
    </row>
    <row r="67" spans="1:3" x14ac:dyDescent="0.2">
      <c r="A67" t="s">
        <v>204</v>
      </c>
      <c r="B67" t="s">
        <v>29</v>
      </c>
      <c r="C67" s="266">
        <v>4</v>
      </c>
    </row>
    <row r="68" spans="1:3" x14ac:dyDescent="0.2">
      <c r="A68" t="s">
        <v>206</v>
      </c>
      <c r="B68" t="s">
        <v>29</v>
      </c>
      <c r="C68" s="266">
        <v>15</v>
      </c>
    </row>
    <row r="69" spans="1:3" x14ac:dyDescent="0.2">
      <c r="A69" t="s">
        <v>208</v>
      </c>
      <c r="B69" t="s">
        <v>29</v>
      </c>
      <c r="C69" s="266">
        <v>29</v>
      </c>
    </row>
    <row r="70" spans="1:3" x14ac:dyDescent="0.2">
      <c r="A70" t="s">
        <v>210</v>
      </c>
      <c r="B70" t="s">
        <v>29</v>
      </c>
      <c r="C70" s="266">
        <v>18</v>
      </c>
    </row>
    <row r="71" spans="1:3" x14ac:dyDescent="0.2">
      <c r="A71" t="s">
        <v>212</v>
      </c>
      <c r="B71" t="s">
        <v>29</v>
      </c>
      <c r="C71" s="266">
        <v>8</v>
      </c>
    </row>
    <row r="72" spans="1:3" x14ac:dyDescent="0.2">
      <c r="A72" t="s">
        <v>214</v>
      </c>
      <c r="B72" t="s">
        <v>29</v>
      </c>
      <c r="C72" s="266">
        <v>1</v>
      </c>
    </row>
    <row r="73" spans="1:3" x14ac:dyDescent="0.2">
      <c r="A73" t="s">
        <v>184</v>
      </c>
      <c r="B73" t="s">
        <v>29</v>
      </c>
      <c r="C73" s="266">
        <v>17</v>
      </c>
    </row>
    <row r="74" spans="1:3" x14ac:dyDescent="0.2">
      <c r="A74" t="s">
        <v>186</v>
      </c>
      <c r="B74" t="s">
        <v>29</v>
      </c>
      <c r="C74" s="266">
        <v>30</v>
      </c>
    </row>
    <row r="75" spans="1:3" x14ac:dyDescent="0.2">
      <c r="A75" t="s">
        <v>188</v>
      </c>
      <c r="B75" t="s">
        <v>29</v>
      </c>
      <c r="C75" s="266">
        <v>12</v>
      </c>
    </row>
    <row r="76" spans="1:3" x14ac:dyDescent="0.2">
      <c r="A76" t="s">
        <v>190</v>
      </c>
      <c r="B76" t="s">
        <v>29</v>
      </c>
      <c r="C76" s="266">
        <v>27</v>
      </c>
    </row>
    <row r="77" spans="1:3" x14ac:dyDescent="0.2">
      <c r="A77" t="s">
        <v>192</v>
      </c>
      <c r="B77" t="s">
        <v>29</v>
      </c>
      <c r="C77" s="266">
        <v>15</v>
      </c>
    </row>
    <row r="78" spans="1:3" x14ac:dyDescent="0.2">
      <c r="A78" t="s">
        <v>194</v>
      </c>
      <c r="B78" t="s">
        <v>29</v>
      </c>
      <c r="C78" s="266">
        <v>11</v>
      </c>
    </row>
    <row r="79" spans="1:3" x14ac:dyDescent="0.2">
      <c r="A79" t="s">
        <v>280</v>
      </c>
      <c r="B79" t="s">
        <v>29</v>
      </c>
      <c r="C79" s="266">
        <v>2</v>
      </c>
    </row>
    <row r="80" spans="1:3" x14ac:dyDescent="0.2">
      <c r="A80" t="s">
        <v>282</v>
      </c>
      <c r="B80" t="s">
        <v>29</v>
      </c>
      <c r="C80" s="266">
        <v>3</v>
      </c>
    </row>
    <row r="81" spans="1:3" x14ac:dyDescent="0.2">
      <c r="A81" t="s">
        <v>224</v>
      </c>
      <c r="B81" t="s">
        <v>29</v>
      </c>
      <c r="C81" s="266">
        <v>6</v>
      </c>
    </row>
    <row r="82" spans="1:3" x14ac:dyDescent="0.2">
      <c r="A82" t="s">
        <v>226</v>
      </c>
      <c r="B82" t="s">
        <v>29</v>
      </c>
      <c r="C82" s="266">
        <v>8</v>
      </c>
    </row>
    <row r="83" spans="1:3" x14ac:dyDescent="0.2">
      <c r="A83" t="s">
        <v>228</v>
      </c>
      <c r="B83" t="s">
        <v>29</v>
      </c>
      <c r="C83" s="266">
        <v>9</v>
      </c>
    </row>
    <row r="84" spans="1:3" x14ac:dyDescent="0.2">
      <c r="A84" t="s">
        <v>230</v>
      </c>
      <c r="B84" t="s">
        <v>29</v>
      </c>
      <c r="C84" s="266">
        <v>5</v>
      </c>
    </row>
    <row r="85" spans="1:3" x14ac:dyDescent="0.2">
      <c r="A85" t="s">
        <v>232</v>
      </c>
      <c r="B85" t="s">
        <v>29</v>
      </c>
      <c r="C85" s="266">
        <v>12</v>
      </c>
    </row>
    <row r="86" spans="1:3" x14ac:dyDescent="0.2">
      <c r="A86" t="s">
        <v>234</v>
      </c>
      <c r="B86" t="s">
        <v>29</v>
      </c>
      <c r="C86" s="266">
        <v>3</v>
      </c>
    </row>
    <row r="87" spans="1:3" x14ac:dyDescent="0.2">
      <c r="A87" t="s">
        <v>236</v>
      </c>
      <c r="B87" t="s">
        <v>29</v>
      </c>
      <c r="C87" s="266">
        <v>2</v>
      </c>
    </row>
    <row r="88" spans="1:3" x14ac:dyDescent="0.2">
      <c r="A88" t="s">
        <v>216</v>
      </c>
      <c r="B88" t="s">
        <v>29</v>
      </c>
      <c r="C88" s="266">
        <v>1</v>
      </c>
    </row>
    <row r="89" spans="1:3" x14ac:dyDescent="0.2">
      <c r="A89" t="s">
        <v>218</v>
      </c>
      <c r="B89" t="s">
        <v>29</v>
      </c>
      <c r="C89" s="266">
        <v>1</v>
      </c>
    </row>
    <row r="90" spans="1:3" x14ac:dyDescent="0.2">
      <c r="A90" t="s">
        <v>220</v>
      </c>
      <c r="B90" t="s">
        <v>29</v>
      </c>
      <c r="C90" s="266">
        <v>6</v>
      </c>
    </row>
    <row r="91" spans="1:3" x14ac:dyDescent="0.2">
      <c r="A91" t="s">
        <v>222</v>
      </c>
      <c r="B91" t="s">
        <v>29</v>
      </c>
      <c r="C91" s="266">
        <v>3</v>
      </c>
    </row>
    <row r="92" spans="1:3" x14ac:dyDescent="0.2">
      <c r="A92" t="s">
        <v>284</v>
      </c>
      <c r="B92" t="s">
        <v>29</v>
      </c>
      <c r="C92" s="266">
        <v>6</v>
      </c>
    </row>
    <row r="93" spans="1:3" x14ac:dyDescent="0.2">
      <c r="A93" t="s">
        <v>286</v>
      </c>
      <c r="B93" t="s">
        <v>29</v>
      </c>
      <c r="C93" s="266">
        <v>4</v>
      </c>
    </row>
    <row r="94" spans="1:3" x14ac:dyDescent="0.2">
      <c r="A94" t="s">
        <v>288</v>
      </c>
      <c r="B94" t="s">
        <v>29</v>
      </c>
      <c r="C94" s="266">
        <v>1</v>
      </c>
    </row>
    <row r="95" spans="1:3" x14ac:dyDescent="0.2">
      <c r="A95" t="s">
        <v>290</v>
      </c>
      <c r="B95" t="s">
        <v>29</v>
      </c>
      <c r="C95" s="266">
        <v>3</v>
      </c>
    </row>
    <row r="96" spans="1:3" x14ac:dyDescent="0.2">
      <c r="A96" t="s">
        <v>292</v>
      </c>
      <c r="B96" t="s">
        <v>29</v>
      </c>
      <c r="C96" s="266">
        <v>3</v>
      </c>
    </row>
    <row r="97" spans="1:3" x14ac:dyDescent="0.2">
      <c r="A97" t="s">
        <v>294</v>
      </c>
      <c r="B97" t="s">
        <v>29</v>
      </c>
      <c r="C97" s="266">
        <v>3</v>
      </c>
    </row>
    <row r="98" spans="1:3" x14ac:dyDescent="0.2">
      <c r="A98" t="s">
        <v>296</v>
      </c>
      <c r="B98" t="s">
        <v>29</v>
      </c>
      <c r="C98" s="266">
        <v>7</v>
      </c>
    </row>
    <row r="99" spans="1:3" x14ac:dyDescent="0.2">
      <c r="A99" t="s">
        <v>298</v>
      </c>
      <c r="B99" t="s">
        <v>29</v>
      </c>
      <c r="C99" s="266">
        <v>1</v>
      </c>
    </row>
    <row r="100" spans="1:3" x14ac:dyDescent="0.2">
      <c r="A100" t="s">
        <v>273</v>
      </c>
      <c r="B100" t="s">
        <v>29</v>
      </c>
      <c r="C100" s="266">
        <v>6</v>
      </c>
    </row>
    <row r="101" spans="1:3" x14ac:dyDescent="0.2">
      <c r="A101" t="s">
        <v>274</v>
      </c>
      <c r="B101" t="s">
        <v>29</v>
      </c>
      <c r="C101" s="266">
        <v>4</v>
      </c>
    </row>
    <row r="102" spans="1:3" x14ac:dyDescent="0.2">
      <c r="A102" t="s">
        <v>272</v>
      </c>
      <c r="B102" t="s">
        <v>29</v>
      </c>
      <c r="C102" s="266">
        <v>1</v>
      </c>
    </row>
    <row r="103" spans="1:3" x14ac:dyDescent="0.2">
      <c r="A103" t="s">
        <v>314</v>
      </c>
      <c r="B103" t="s">
        <v>29</v>
      </c>
      <c r="C103" s="266">
        <v>8</v>
      </c>
    </row>
    <row r="104" spans="1:3" x14ac:dyDescent="0.2">
      <c r="A104" t="s">
        <v>529</v>
      </c>
      <c r="B104" t="s">
        <v>28</v>
      </c>
      <c r="C104" s="266">
        <v>474.71</v>
      </c>
    </row>
    <row r="105" spans="1:3" x14ac:dyDescent="0.2">
      <c r="A105" t="s">
        <v>531</v>
      </c>
      <c r="B105" t="s">
        <v>28</v>
      </c>
      <c r="C105" s="266">
        <v>5479.5700000000006</v>
      </c>
    </row>
    <row r="106" spans="1:3" x14ac:dyDescent="0.2">
      <c r="A106" t="s">
        <v>550</v>
      </c>
      <c r="B106" t="s">
        <v>28</v>
      </c>
      <c r="C106" s="266">
        <v>50.510000000000005</v>
      </c>
    </row>
    <row r="107" spans="1:3" x14ac:dyDescent="0.2">
      <c r="A107" t="s">
        <v>312</v>
      </c>
      <c r="B107" t="s">
        <v>29</v>
      </c>
      <c r="C107" s="266">
        <v>6</v>
      </c>
    </row>
    <row r="108" spans="1:3" x14ac:dyDescent="0.2">
      <c r="A108" t="s">
        <v>275</v>
      </c>
      <c r="B108" t="s">
        <v>29</v>
      </c>
      <c r="C108" s="266">
        <v>15</v>
      </c>
    </row>
    <row r="109" spans="1:3" x14ac:dyDescent="0.2">
      <c r="A109" t="s">
        <v>137</v>
      </c>
      <c r="B109" t="s">
        <v>29</v>
      </c>
      <c r="C109" s="266">
        <v>10</v>
      </c>
    </row>
    <row r="110" spans="1:3" x14ac:dyDescent="0.2">
      <c r="A110" t="s">
        <v>139</v>
      </c>
      <c r="B110" t="s">
        <v>29</v>
      </c>
      <c r="C110" s="266">
        <v>11</v>
      </c>
    </row>
    <row r="111" spans="1:3" x14ac:dyDescent="0.2">
      <c r="A111" t="s">
        <v>140</v>
      </c>
      <c r="B111" t="s">
        <v>29</v>
      </c>
      <c r="C111" s="266">
        <v>390</v>
      </c>
    </row>
    <row r="112" spans="1:3" x14ac:dyDescent="0.2">
      <c r="A112" t="s">
        <v>142</v>
      </c>
      <c r="B112" t="s">
        <v>29</v>
      </c>
      <c r="C112" s="266">
        <v>5</v>
      </c>
    </row>
    <row r="113" spans="1:3" x14ac:dyDescent="0.2">
      <c r="A113" t="s">
        <v>57</v>
      </c>
      <c r="B113" t="s">
        <v>28</v>
      </c>
      <c r="C113" s="266">
        <v>2915</v>
      </c>
    </row>
    <row r="114" spans="1:3" x14ac:dyDescent="0.2">
      <c r="A114" t="s">
        <v>61</v>
      </c>
      <c r="B114" t="s">
        <v>28</v>
      </c>
      <c r="C114" s="266">
        <v>192</v>
      </c>
    </row>
    <row r="115" spans="1:3" x14ac:dyDescent="0.2">
      <c r="A115" t="s">
        <v>58</v>
      </c>
      <c r="B115" t="s">
        <v>28</v>
      </c>
      <c r="C115" s="266">
        <v>2585</v>
      </c>
    </row>
    <row r="116" spans="1:3" x14ac:dyDescent="0.2">
      <c r="A116" t="s">
        <v>62</v>
      </c>
      <c r="B116" t="s">
        <v>28</v>
      </c>
      <c r="C116" s="266">
        <v>83</v>
      </c>
    </row>
    <row r="117" spans="1:3" x14ac:dyDescent="0.2">
      <c r="A117" t="s">
        <v>59</v>
      </c>
      <c r="B117" t="s">
        <v>28</v>
      </c>
      <c r="C117" s="266">
        <v>669</v>
      </c>
    </row>
    <row r="118" spans="1:3" x14ac:dyDescent="0.2">
      <c r="A118" t="s">
        <v>63</v>
      </c>
      <c r="B118" t="s">
        <v>28</v>
      </c>
      <c r="C118" s="266">
        <v>24</v>
      </c>
    </row>
    <row r="119" spans="1:3" x14ac:dyDescent="0.2">
      <c r="A119" t="s">
        <v>60</v>
      </c>
      <c r="B119" t="s">
        <v>28</v>
      </c>
      <c r="C119" s="266">
        <v>384</v>
      </c>
    </row>
    <row r="120" spans="1:3" x14ac:dyDescent="0.2">
      <c r="A120" t="s">
        <v>64</v>
      </c>
      <c r="B120" t="s">
        <v>28</v>
      </c>
      <c r="C120" s="266">
        <v>1</v>
      </c>
    </row>
    <row r="121" spans="1:3" x14ac:dyDescent="0.2">
      <c r="A121" t="s">
        <v>44</v>
      </c>
      <c r="B121" t="s">
        <v>28</v>
      </c>
      <c r="C121" s="266">
        <v>208</v>
      </c>
    </row>
    <row r="122" spans="1:3" x14ac:dyDescent="0.2">
      <c r="A122" t="s">
        <v>45</v>
      </c>
      <c r="B122" t="s">
        <v>28</v>
      </c>
      <c r="C122" s="266">
        <v>67</v>
      </c>
    </row>
    <row r="123" spans="1:3" x14ac:dyDescent="0.2">
      <c r="A123" t="s">
        <v>46</v>
      </c>
      <c r="B123" t="s">
        <v>28</v>
      </c>
      <c r="C123" s="266">
        <v>54</v>
      </c>
    </row>
    <row r="124" spans="1:3" x14ac:dyDescent="0.2">
      <c r="A124" t="s">
        <v>47</v>
      </c>
      <c r="B124" t="s">
        <v>28</v>
      </c>
      <c r="C124" s="266">
        <v>28</v>
      </c>
    </row>
    <row r="125" spans="1:3" x14ac:dyDescent="0.2">
      <c r="A125" t="s">
        <v>48</v>
      </c>
      <c r="B125" t="s">
        <v>28</v>
      </c>
      <c r="C125" s="266">
        <v>79</v>
      </c>
    </row>
    <row r="126" spans="1:3" x14ac:dyDescent="0.2">
      <c r="A126" t="s">
        <v>49</v>
      </c>
      <c r="B126" t="s">
        <v>28</v>
      </c>
      <c r="C126" s="266">
        <v>140</v>
      </c>
    </row>
    <row r="127" spans="1:3" x14ac:dyDescent="0.2">
      <c r="A127" t="s">
        <v>50</v>
      </c>
      <c r="B127" t="s">
        <v>28</v>
      </c>
      <c r="C127" s="290">
        <v>0.28999999999999998</v>
      </c>
    </row>
    <row r="128" spans="1:3" x14ac:dyDescent="0.2">
      <c r="A128" t="s">
        <v>53</v>
      </c>
      <c r="B128" t="s">
        <v>28</v>
      </c>
      <c r="C128" s="266">
        <v>42</v>
      </c>
    </row>
    <row r="129" spans="1:3" x14ac:dyDescent="0.2">
      <c r="A129" t="s">
        <v>51</v>
      </c>
      <c r="B129" t="s">
        <v>28</v>
      </c>
      <c r="C129" s="266">
        <v>126</v>
      </c>
    </row>
    <row r="130" spans="1:3" x14ac:dyDescent="0.2">
      <c r="A130" t="s">
        <v>52</v>
      </c>
      <c r="B130" t="s">
        <v>28</v>
      </c>
      <c r="C130" s="266">
        <v>14</v>
      </c>
    </row>
    <row r="131" spans="1:3" x14ac:dyDescent="0.2">
      <c r="A131" t="s">
        <v>65</v>
      </c>
      <c r="B131" t="s">
        <v>28</v>
      </c>
      <c r="C131" s="266">
        <v>2389</v>
      </c>
    </row>
    <row r="132" spans="1:3" x14ac:dyDescent="0.2">
      <c r="A132" t="s">
        <v>66</v>
      </c>
      <c r="B132" t="s">
        <v>28</v>
      </c>
      <c r="C132" s="266">
        <v>2585</v>
      </c>
    </row>
    <row r="133" spans="1:3" x14ac:dyDescent="0.2">
      <c r="A133" t="s">
        <v>67</v>
      </c>
      <c r="B133" t="s">
        <v>28</v>
      </c>
      <c r="C133" s="266">
        <v>669</v>
      </c>
    </row>
    <row r="134" spans="1:3" x14ac:dyDescent="0.2">
      <c r="A134" t="s">
        <v>68</v>
      </c>
      <c r="B134" t="s">
        <v>28</v>
      </c>
      <c r="C134" s="266">
        <v>385</v>
      </c>
    </row>
    <row r="135" spans="1:3" x14ac:dyDescent="0.2">
      <c r="A135" t="s">
        <v>76</v>
      </c>
      <c r="B135" t="s">
        <v>28</v>
      </c>
      <c r="C135" s="266">
        <v>46</v>
      </c>
    </row>
    <row r="136" spans="1:3" x14ac:dyDescent="0.2">
      <c r="A136" t="s">
        <v>69</v>
      </c>
      <c r="B136" t="s">
        <v>28</v>
      </c>
      <c r="C136" s="266">
        <v>28</v>
      </c>
    </row>
    <row r="137" spans="1:3" x14ac:dyDescent="0.2">
      <c r="A137" t="s">
        <v>70</v>
      </c>
      <c r="B137" t="s">
        <v>28</v>
      </c>
      <c r="C137" s="266">
        <v>49</v>
      </c>
    </row>
    <row r="138" spans="1:3" x14ac:dyDescent="0.2">
      <c r="A138" t="s">
        <v>71</v>
      </c>
      <c r="B138" t="s">
        <v>28</v>
      </c>
      <c r="C138" s="266">
        <v>26</v>
      </c>
    </row>
    <row r="139" spans="1:3" x14ac:dyDescent="0.2">
      <c r="A139" t="s">
        <v>72</v>
      </c>
      <c r="B139" t="s">
        <v>28</v>
      </c>
      <c r="C139" s="266">
        <v>63</v>
      </c>
    </row>
    <row r="140" spans="1:3" x14ac:dyDescent="0.2">
      <c r="A140" t="s">
        <v>73</v>
      </c>
      <c r="B140" t="s">
        <v>28</v>
      </c>
      <c r="C140" s="266">
        <v>151</v>
      </c>
    </row>
    <row r="141" spans="1:3" x14ac:dyDescent="0.2">
      <c r="A141" t="s">
        <v>74</v>
      </c>
      <c r="B141" t="s">
        <v>28</v>
      </c>
      <c r="C141" s="266">
        <v>137</v>
      </c>
    </row>
    <row r="142" spans="1:3" x14ac:dyDescent="0.2">
      <c r="A142" t="s">
        <v>75</v>
      </c>
      <c r="B142" t="s">
        <v>28</v>
      </c>
      <c r="C142" s="266">
        <v>16</v>
      </c>
    </row>
    <row r="143" spans="1:3" x14ac:dyDescent="0.2">
      <c r="A143" t="s">
        <v>77</v>
      </c>
      <c r="B143" t="s">
        <v>28</v>
      </c>
      <c r="C143" s="266">
        <v>6</v>
      </c>
    </row>
    <row r="144" spans="1:3" x14ac:dyDescent="0.2">
      <c r="A144" t="s">
        <v>539</v>
      </c>
      <c r="B144" t="s">
        <v>29</v>
      </c>
      <c r="C144" s="266">
        <v>5</v>
      </c>
    </row>
    <row r="145" spans="1:3" x14ac:dyDescent="0.2">
      <c r="A145" t="s">
        <v>37</v>
      </c>
      <c r="B145" t="s">
        <v>29</v>
      </c>
      <c r="C145" s="266">
        <v>393</v>
      </c>
    </row>
    <row r="146" spans="1:3" x14ac:dyDescent="0.2">
      <c r="A146" t="s">
        <v>35</v>
      </c>
      <c r="B146" t="s">
        <v>29</v>
      </c>
      <c r="C146" s="266">
        <v>18</v>
      </c>
    </row>
    <row r="147" spans="1:3" x14ac:dyDescent="0.2">
      <c r="A147" t="s">
        <v>537</v>
      </c>
      <c r="B147" t="s">
        <v>29</v>
      </c>
      <c r="C147" s="266">
        <v>11</v>
      </c>
    </row>
    <row r="148" spans="1:3" x14ac:dyDescent="0.2">
      <c r="A148" t="s">
        <v>277</v>
      </c>
      <c r="B148" t="s">
        <v>29</v>
      </c>
      <c r="C148" s="266">
        <v>15</v>
      </c>
    </row>
    <row r="149" spans="1:3" x14ac:dyDescent="0.2">
      <c r="A149" t="s">
        <v>38</v>
      </c>
      <c r="B149" t="s">
        <v>29</v>
      </c>
      <c r="C149" s="266">
        <v>416</v>
      </c>
    </row>
    <row r="150" spans="1:3" x14ac:dyDescent="0.2">
      <c r="A150" t="s">
        <v>80</v>
      </c>
      <c r="B150" t="s">
        <v>28</v>
      </c>
      <c r="C150" s="266">
        <v>34</v>
      </c>
    </row>
    <row r="151" spans="1:3" x14ac:dyDescent="0.2">
      <c r="A151" t="s">
        <v>246</v>
      </c>
      <c r="B151" t="s">
        <v>28</v>
      </c>
      <c r="C151" s="266">
        <v>22</v>
      </c>
    </row>
    <row r="152" spans="1:3" x14ac:dyDescent="0.2">
      <c r="A152" t="s">
        <v>249</v>
      </c>
      <c r="B152" t="s">
        <v>27</v>
      </c>
      <c r="C152" s="266">
        <v>28.4</v>
      </c>
    </row>
    <row r="153" spans="1:3" x14ac:dyDescent="0.2">
      <c r="A153" t="s">
        <v>251</v>
      </c>
      <c r="B153" t="s">
        <v>29</v>
      </c>
      <c r="C153" s="266">
        <v>1</v>
      </c>
    </row>
    <row r="154" spans="1:3" x14ac:dyDescent="0.2">
      <c r="A154" t="s">
        <v>253</v>
      </c>
      <c r="B154" t="s">
        <v>29</v>
      </c>
      <c r="C154" s="266">
        <v>3</v>
      </c>
    </row>
    <row r="155" spans="1:3" x14ac:dyDescent="0.2">
      <c r="A155" t="s">
        <v>255</v>
      </c>
      <c r="B155" t="s">
        <v>29</v>
      </c>
      <c r="C155" s="266">
        <v>5</v>
      </c>
    </row>
    <row r="156" spans="1:3" x14ac:dyDescent="0.2">
      <c r="A156" t="s">
        <v>257</v>
      </c>
      <c r="B156" t="s">
        <v>29</v>
      </c>
      <c r="C156" s="266">
        <v>6</v>
      </c>
    </row>
    <row r="157" spans="1:3" x14ac:dyDescent="0.2">
      <c r="A157" t="s">
        <v>259</v>
      </c>
      <c r="B157" t="s">
        <v>29</v>
      </c>
      <c r="C157" s="266">
        <v>1</v>
      </c>
    </row>
    <row r="158" spans="1:3" x14ac:dyDescent="0.2">
      <c r="A158" t="s">
        <v>261</v>
      </c>
      <c r="B158" t="s">
        <v>29</v>
      </c>
      <c r="C158" s="266">
        <v>1</v>
      </c>
    </row>
    <row r="159" spans="1:3" x14ac:dyDescent="0.2">
      <c r="A159" t="s">
        <v>263</v>
      </c>
      <c r="B159" t="s">
        <v>29</v>
      </c>
      <c r="C159" s="266">
        <v>1</v>
      </c>
    </row>
    <row r="160" spans="1:3" x14ac:dyDescent="0.2">
      <c r="A160" t="s">
        <v>555</v>
      </c>
      <c r="C160" s="266">
        <v>30273.040000000001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AB1063"/>
  <sheetViews>
    <sheetView view="pageBreakPreview" topLeftCell="A199" zoomScaleNormal="100" zoomScaleSheetLayoutView="100" workbookViewId="0">
      <selection activeCell="C220" sqref="C220:N220"/>
    </sheetView>
  </sheetViews>
  <sheetFormatPr defaultColWidth="14.42578125" defaultRowHeight="15" customHeight="1" x14ac:dyDescent="0.25"/>
  <cols>
    <col min="1" max="2" width="7.85546875" style="8" customWidth="1"/>
    <col min="3" max="3" width="20" style="8" customWidth="1"/>
    <col min="4" max="4" width="85.5703125" style="169" customWidth="1"/>
    <col min="5" max="5" width="32.42578125" style="55" customWidth="1"/>
    <col min="6" max="6" width="24.28515625" style="8" customWidth="1"/>
    <col min="7" max="7" width="10.85546875" style="8" customWidth="1"/>
    <col min="8" max="8" width="12.28515625" style="8" customWidth="1"/>
    <col min="9" max="9" width="8.5703125" style="8" customWidth="1"/>
    <col min="10" max="10" width="12.5703125" style="8" customWidth="1"/>
    <col min="11" max="11" width="15" style="8" customWidth="1"/>
    <col min="12" max="12" width="11.85546875" style="8" bestFit="1" customWidth="1"/>
    <col min="13" max="13" width="15.85546875" style="8" bestFit="1" customWidth="1"/>
    <col min="14" max="14" width="16.5703125" style="8" customWidth="1"/>
    <col min="15" max="15" width="15.85546875" style="8" customWidth="1"/>
    <col min="16" max="16" width="17.5703125" style="8" customWidth="1"/>
    <col min="17" max="17" width="76.5703125" style="8" customWidth="1"/>
    <col min="18" max="18" width="14.85546875" style="8" customWidth="1"/>
    <col min="19" max="20" width="12" style="8" customWidth="1"/>
    <col min="21" max="28" width="8.7109375" style="8" customWidth="1"/>
    <col min="29" max="16384" width="14.42578125" style="8"/>
  </cols>
  <sheetData>
    <row r="1" spans="1:28" s="91" customFormat="1" x14ac:dyDescent="0.25">
      <c r="A1" s="150"/>
      <c r="B1" s="150"/>
      <c r="C1" s="151"/>
      <c r="D1" s="152"/>
      <c r="E1" s="153"/>
      <c r="F1" s="154"/>
      <c r="G1" s="154"/>
      <c r="H1" s="155"/>
      <c r="I1" s="155"/>
      <c r="J1" s="151"/>
      <c r="K1" s="87"/>
      <c r="L1" s="156"/>
      <c r="M1" s="156"/>
      <c r="N1" s="157"/>
      <c r="O1" s="157"/>
      <c r="P1" s="158" t="s">
        <v>21</v>
      </c>
      <c r="Q1" s="1"/>
      <c r="R1" s="1"/>
      <c r="S1" s="1"/>
      <c r="T1" s="1"/>
      <c r="U1" s="1"/>
      <c r="V1" s="1"/>
      <c r="W1" s="1"/>
      <c r="X1" s="87"/>
      <c r="Y1" s="87"/>
      <c r="Z1" s="87"/>
      <c r="AA1" s="87"/>
      <c r="AB1" s="87"/>
    </row>
    <row r="2" spans="1:28" s="91" customFormat="1" x14ac:dyDescent="0.25">
      <c r="A2" s="150"/>
      <c r="B2" s="150"/>
      <c r="C2" s="151"/>
      <c r="D2" s="152"/>
      <c r="E2" s="153"/>
      <c r="F2" s="154"/>
      <c r="G2" s="154"/>
      <c r="H2" s="155"/>
      <c r="I2" s="155"/>
      <c r="J2" s="151"/>
      <c r="K2" s="87"/>
      <c r="L2" s="156"/>
      <c r="M2" s="156"/>
      <c r="N2" s="157"/>
      <c r="O2" s="157"/>
      <c r="P2" s="158" t="s">
        <v>22</v>
      </c>
      <c r="Q2" s="1"/>
      <c r="R2" s="1"/>
      <c r="S2" s="1"/>
      <c r="T2" s="1"/>
      <c r="U2" s="1"/>
      <c r="V2" s="1"/>
      <c r="W2" s="1"/>
      <c r="X2" s="87"/>
      <c r="Y2" s="87"/>
      <c r="Z2" s="87"/>
      <c r="AA2" s="87"/>
      <c r="AB2" s="87"/>
    </row>
    <row r="3" spans="1:28" s="91" customFormat="1" ht="12.75" customHeight="1" x14ac:dyDescent="0.25">
      <c r="A3" s="150"/>
      <c r="B3" s="150"/>
      <c r="C3" s="151"/>
      <c r="D3" s="152"/>
      <c r="E3" s="153"/>
      <c r="F3" s="154"/>
      <c r="G3" s="154"/>
      <c r="H3" s="155"/>
      <c r="I3" s="155"/>
      <c r="J3" s="151"/>
      <c r="K3" s="87"/>
      <c r="L3" s="156"/>
      <c r="M3" s="156"/>
      <c r="N3" s="157"/>
      <c r="O3" s="157"/>
      <c r="P3" s="158"/>
      <c r="Q3" s="1"/>
      <c r="R3" s="1"/>
      <c r="S3" s="1"/>
      <c r="T3" s="1"/>
      <c r="U3" s="1"/>
      <c r="V3" s="1"/>
      <c r="W3" s="1"/>
      <c r="X3" s="87"/>
      <c r="Y3" s="87"/>
      <c r="Z3" s="87"/>
      <c r="AA3" s="87"/>
      <c r="AB3" s="87"/>
    </row>
    <row r="4" spans="1:28" s="91" customFormat="1" x14ac:dyDescent="0.25">
      <c r="A4" s="280" t="s">
        <v>20</v>
      </c>
      <c r="B4" s="280"/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1"/>
      <c r="R4" s="1"/>
      <c r="S4" s="1"/>
      <c r="T4" s="1"/>
      <c r="U4" s="1"/>
      <c r="V4" s="1"/>
      <c r="W4" s="1"/>
      <c r="X4" s="87"/>
      <c r="Y4" s="87"/>
      <c r="Z4" s="87"/>
      <c r="AA4" s="87"/>
      <c r="AB4" s="87"/>
    </row>
    <row r="5" spans="1:28" s="91" customFormat="1" ht="15" customHeight="1" x14ac:dyDescent="0.25">
      <c r="A5" s="283" t="s">
        <v>320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1"/>
      <c r="R5" s="1"/>
      <c r="S5" s="1"/>
      <c r="T5" s="1"/>
      <c r="U5" s="1"/>
      <c r="V5" s="1"/>
      <c r="W5" s="1"/>
      <c r="X5" s="87"/>
      <c r="Y5" s="87"/>
      <c r="Z5" s="87"/>
      <c r="AA5" s="87"/>
      <c r="AB5" s="87"/>
    </row>
    <row r="6" spans="1:28" s="91" customFormat="1" x14ac:dyDescent="0.25">
      <c r="A6" s="280" t="s">
        <v>43</v>
      </c>
      <c r="B6" s="280"/>
      <c r="C6" s="280"/>
      <c r="D6" s="280"/>
      <c r="E6" s="280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1"/>
      <c r="R6" s="1"/>
      <c r="S6" s="1"/>
      <c r="T6" s="1"/>
      <c r="U6" s="1"/>
      <c r="V6" s="1"/>
      <c r="W6" s="1"/>
      <c r="X6" s="87"/>
      <c r="Y6" s="87"/>
      <c r="Z6" s="87"/>
      <c r="AA6" s="87"/>
      <c r="AB6" s="87"/>
    </row>
    <row r="7" spans="1:28" s="91" customFormat="1" x14ac:dyDescent="0.25">
      <c r="A7" s="4"/>
      <c r="B7" s="197"/>
      <c r="C7" s="4"/>
      <c r="D7" s="18"/>
      <c r="E7" s="75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7"/>
      <c r="R7" s="1"/>
      <c r="S7" s="1"/>
      <c r="T7" s="1"/>
      <c r="U7" s="1"/>
      <c r="V7" s="1"/>
      <c r="W7" s="1"/>
      <c r="X7" s="87"/>
      <c r="Y7" s="87"/>
      <c r="Z7" s="87"/>
      <c r="AA7" s="87"/>
      <c r="AB7" s="87"/>
    </row>
    <row r="8" spans="1:28" s="188" customFormat="1" ht="12.75" customHeight="1" x14ac:dyDescent="0.2">
      <c r="A8" s="260" t="s">
        <v>19</v>
      </c>
      <c r="B8" s="205" t="s">
        <v>521</v>
      </c>
      <c r="C8" s="260" t="s">
        <v>0</v>
      </c>
      <c r="D8" s="261" t="s">
        <v>1</v>
      </c>
      <c r="E8" s="159" t="s">
        <v>553</v>
      </c>
      <c r="F8" s="261" t="s">
        <v>2</v>
      </c>
      <c r="G8" s="261" t="s">
        <v>3</v>
      </c>
      <c r="H8" s="207" t="s">
        <v>315</v>
      </c>
      <c r="I8" s="264" t="s">
        <v>4</v>
      </c>
      <c r="J8" s="261" t="s">
        <v>56</v>
      </c>
      <c r="K8" s="281" t="s">
        <v>23</v>
      </c>
      <c r="L8" s="282"/>
      <c r="M8" s="261" t="s">
        <v>6</v>
      </c>
      <c r="N8" s="281" t="s">
        <v>7</v>
      </c>
      <c r="O8" s="282"/>
      <c r="P8" s="281" t="s">
        <v>5</v>
      </c>
      <c r="Q8" s="6"/>
      <c r="R8" s="189"/>
      <c r="S8" s="186"/>
      <c r="T8" s="186"/>
      <c r="U8" s="186"/>
      <c r="V8" s="186"/>
      <c r="W8" s="186"/>
      <c r="X8" s="187"/>
      <c r="Y8" s="187"/>
      <c r="Z8" s="187"/>
      <c r="AA8" s="187"/>
      <c r="AB8" s="187"/>
    </row>
    <row r="9" spans="1:28" s="193" customFormat="1" ht="32.25" customHeight="1" x14ac:dyDescent="0.2">
      <c r="A9" s="260" t="s">
        <v>19</v>
      </c>
      <c r="B9" s="196" t="s">
        <v>521</v>
      </c>
      <c r="C9" s="260" t="s">
        <v>0</v>
      </c>
      <c r="D9" s="261" t="s">
        <v>1</v>
      </c>
      <c r="E9" s="191" t="s">
        <v>321</v>
      </c>
      <c r="F9" s="261" t="s">
        <v>2</v>
      </c>
      <c r="G9" s="261" t="s">
        <v>3</v>
      </c>
      <c r="H9" s="160" t="s">
        <v>315</v>
      </c>
      <c r="I9" s="264" t="s">
        <v>4</v>
      </c>
      <c r="J9" s="261" t="s">
        <v>56</v>
      </c>
      <c r="K9" s="161" t="s">
        <v>8</v>
      </c>
      <c r="L9" s="161" t="s">
        <v>9</v>
      </c>
      <c r="M9" s="261" t="s">
        <v>6</v>
      </c>
      <c r="N9" s="161" t="s">
        <v>8</v>
      </c>
      <c r="O9" s="161" t="s">
        <v>9</v>
      </c>
      <c r="P9" s="281"/>
      <c r="Q9" s="6"/>
      <c r="R9" s="190"/>
      <c r="S9" s="6"/>
      <c r="T9" s="6"/>
      <c r="U9" s="6"/>
      <c r="V9" s="6"/>
      <c r="W9" s="6"/>
      <c r="X9" s="192"/>
      <c r="Y9" s="192"/>
      <c r="Z9" s="192"/>
      <c r="AA9" s="192"/>
      <c r="AB9" s="192"/>
    </row>
    <row r="10" spans="1:28" x14ac:dyDescent="0.25">
      <c r="A10" s="20">
        <v>1</v>
      </c>
      <c r="B10" s="20"/>
      <c r="C10" s="21" t="s">
        <v>31</v>
      </c>
      <c r="D10" s="22" t="s">
        <v>30</v>
      </c>
      <c r="E10" s="76"/>
      <c r="F10" s="23"/>
      <c r="G10" s="23"/>
      <c r="H10" s="68"/>
      <c r="I10" s="68"/>
      <c r="J10" s="23"/>
      <c r="K10" s="23"/>
      <c r="L10" s="23"/>
      <c r="M10" s="24"/>
      <c r="N10" s="23"/>
      <c r="O10" s="23"/>
      <c r="P10" s="23"/>
      <c r="Q10" s="7"/>
      <c r="R10" s="7"/>
      <c r="S10" s="7"/>
      <c r="T10" s="7"/>
      <c r="U10" s="7"/>
      <c r="V10" s="7"/>
      <c r="W10" s="7"/>
      <c r="X10" s="5"/>
      <c r="Y10" s="5"/>
      <c r="Z10" s="5"/>
      <c r="AA10" s="5"/>
      <c r="AB10" s="5"/>
    </row>
    <row r="11" spans="1:28" s="143" customFormat="1" x14ac:dyDescent="0.25">
      <c r="A11" s="132">
        <v>2</v>
      </c>
      <c r="B11" s="132"/>
      <c r="C11" s="132" t="s">
        <v>31</v>
      </c>
      <c r="D11" s="26" t="s">
        <v>247</v>
      </c>
      <c r="E11" s="133"/>
      <c r="F11" s="134"/>
      <c r="G11" s="135"/>
      <c r="H11" s="136"/>
      <c r="I11" s="136"/>
      <c r="J11" s="137"/>
      <c r="K11" s="138"/>
      <c r="L11" s="139"/>
      <c r="M11" s="140"/>
      <c r="N11" s="140"/>
      <c r="O11" s="140"/>
      <c r="P11" s="140"/>
      <c r="Q11" s="141"/>
      <c r="R11" s="141"/>
      <c r="S11" s="141"/>
      <c r="T11" s="141"/>
      <c r="U11" s="141"/>
      <c r="V11" s="141"/>
      <c r="W11" s="141"/>
      <c r="X11" s="142"/>
      <c r="Y11" s="142"/>
      <c r="Z11" s="142"/>
      <c r="AA11" s="142"/>
      <c r="AB11" s="142"/>
    </row>
    <row r="12" spans="1:28" s="30" customFormat="1" x14ac:dyDescent="0.25">
      <c r="A12" s="31">
        <v>3</v>
      </c>
      <c r="B12" s="31" t="s">
        <v>522</v>
      </c>
      <c r="C12" s="32" t="s">
        <v>523</v>
      </c>
      <c r="D12" s="33" t="s">
        <v>524</v>
      </c>
      <c r="E12" s="77"/>
      <c r="F12" s="34" t="s">
        <v>10</v>
      </c>
      <c r="G12" s="35" t="s">
        <v>28</v>
      </c>
      <c r="H12" s="209">
        <f>SUM(H13:H19)</f>
        <v>332.54500000000002</v>
      </c>
      <c r="I12" s="69">
        <v>1</v>
      </c>
      <c r="J12" s="36">
        <f>ROUND(I12*H12,2)</f>
        <v>332.55</v>
      </c>
      <c r="K12" s="37"/>
      <c r="L12" s="38"/>
      <c r="M12" s="39">
        <f>K12+L12</f>
        <v>0</v>
      </c>
      <c r="N12" s="39"/>
      <c r="O12" s="39">
        <f>L12*J12</f>
        <v>0</v>
      </c>
      <c r="P12" s="39">
        <f>ROUND(N12+O12,2)</f>
        <v>0</v>
      </c>
      <c r="Q12" s="28"/>
      <c r="R12" s="28"/>
      <c r="S12" s="28"/>
      <c r="T12" s="28"/>
      <c r="U12" s="28"/>
      <c r="V12" s="28"/>
      <c r="W12" s="28"/>
      <c r="X12" s="29"/>
      <c r="Y12" s="29"/>
      <c r="Z12" s="29"/>
      <c r="AA12" s="29"/>
      <c r="AB12" s="29"/>
    </row>
    <row r="13" spans="1:28" s="30" customFormat="1" x14ac:dyDescent="0.25">
      <c r="A13" s="59">
        <v>4</v>
      </c>
      <c r="B13" s="40" t="s">
        <v>28</v>
      </c>
      <c r="C13" s="41"/>
      <c r="D13" s="162" t="s">
        <v>44</v>
      </c>
      <c r="E13" s="66" t="s">
        <v>54</v>
      </c>
      <c r="F13" s="42" t="s">
        <v>11</v>
      </c>
      <c r="G13" s="61" t="s">
        <v>28</v>
      </c>
      <c r="H13" s="67">
        <v>187.26</v>
      </c>
      <c r="I13" s="44">
        <v>1.1000000000000001</v>
      </c>
      <c r="J13" s="67">
        <f>ROUND(I13*H13,0)</f>
        <v>206</v>
      </c>
      <c r="K13" s="46"/>
      <c r="L13" s="47"/>
      <c r="M13" s="72">
        <f t="shared" ref="M13:M17" si="0">K13+L13</f>
        <v>0</v>
      </c>
      <c r="N13" s="72">
        <f>K13*J13</f>
        <v>0</v>
      </c>
      <c r="O13" s="72"/>
      <c r="P13" s="64">
        <f>ROUND(N13+O13,2)</f>
        <v>0</v>
      </c>
      <c r="Q13" s="28"/>
      <c r="R13" s="28"/>
      <c r="S13" s="28"/>
      <c r="T13" s="28"/>
      <c r="U13" s="28"/>
      <c r="V13" s="28"/>
      <c r="W13" s="28"/>
      <c r="X13" s="29"/>
      <c r="Y13" s="29"/>
      <c r="Z13" s="29"/>
      <c r="AA13" s="29"/>
      <c r="AB13" s="29"/>
    </row>
    <row r="14" spans="1:28" s="30" customFormat="1" x14ac:dyDescent="0.25">
      <c r="A14" s="59">
        <v>5</v>
      </c>
      <c r="B14" s="40" t="s">
        <v>28</v>
      </c>
      <c r="C14" s="41"/>
      <c r="D14" s="162" t="s">
        <v>45</v>
      </c>
      <c r="E14" s="66" t="s">
        <v>54</v>
      </c>
      <c r="F14" s="42" t="s">
        <v>11</v>
      </c>
      <c r="G14" s="61" t="s">
        <v>28</v>
      </c>
      <c r="H14" s="67">
        <v>61.034999999999997</v>
      </c>
      <c r="I14" s="44">
        <v>1.1000000000000001</v>
      </c>
      <c r="J14" s="67">
        <f t="shared" ref="J14:J22" si="1">ROUND(I14*H14,0)</f>
        <v>67</v>
      </c>
      <c r="K14" s="46"/>
      <c r="L14" s="47"/>
      <c r="M14" s="72">
        <f t="shared" si="0"/>
        <v>0</v>
      </c>
      <c r="N14" s="72">
        <f t="shared" ref="N14:N17" si="2">K14*J14</f>
        <v>0</v>
      </c>
      <c r="O14" s="72"/>
      <c r="P14" s="64">
        <f t="shared" ref="P14:P27" si="3">ROUND(N14+O14,2)</f>
        <v>0</v>
      </c>
      <c r="Q14" s="278" t="s">
        <v>313</v>
      </c>
      <c r="R14" s="28"/>
      <c r="S14" s="28"/>
      <c r="T14" s="28"/>
      <c r="U14" s="28"/>
      <c r="V14" s="28"/>
      <c r="W14" s="28"/>
      <c r="X14" s="29"/>
      <c r="Y14" s="29"/>
      <c r="Z14" s="29"/>
      <c r="AA14" s="29"/>
      <c r="AB14" s="29"/>
    </row>
    <row r="15" spans="1:28" s="30" customFormat="1" x14ac:dyDescent="0.25">
      <c r="A15" s="59">
        <v>6</v>
      </c>
      <c r="B15" s="40" t="s">
        <v>28</v>
      </c>
      <c r="C15" s="41"/>
      <c r="D15" s="162" t="s">
        <v>46</v>
      </c>
      <c r="E15" s="66" t="s">
        <v>54</v>
      </c>
      <c r="F15" s="42" t="s">
        <v>11</v>
      </c>
      <c r="G15" s="61" t="s">
        <v>28</v>
      </c>
      <c r="H15" s="67">
        <v>15.72</v>
      </c>
      <c r="I15" s="44">
        <v>1.1000000000000001</v>
      </c>
      <c r="J15" s="67">
        <f>ROUND(I15*H15,0)</f>
        <v>17</v>
      </c>
      <c r="K15" s="46"/>
      <c r="L15" s="47"/>
      <c r="M15" s="72">
        <f t="shared" si="0"/>
        <v>0</v>
      </c>
      <c r="N15" s="72">
        <f t="shared" si="2"/>
        <v>0</v>
      </c>
      <c r="O15" s="72"/>
      <c r="P15" s="64">
        <f t="shared" si="3"/>
        <v>0</v>
      </c>
      <c r="Q15" s="276"/>
      <c r="R15" s="28"/>
      <c r="S15" s="28"/>
      <c r="T15" s="28"/>
      <c r="U15" s="28"/>
      <c r="V15" s="28"/>
      <c r="W15" s="28"/>
      <c r="X15" s="29"/>
      <c r="Y15" s="29"/>
      <c r="Z15" s="29"/>
      <c r="AA15" s="29"/>
      <c r="AB15" s="29"/>
    </row>
    <row r="16" spans="1:28" s="30" customFormat="1" x14ac:dyDescent="0.25">
      <c r="A16" s="59">
        <v>7</v>
      </c>
      <c r="B16" s="40" t="s">
        <v>28</v>
      </c>
      <c r="C16" s="41"/>
      <c r="D16" s="162" t="s">
        <v>47</v>
      </c>
      <c r="E16" s="66" t="s">
        <v>54</v>
      </c>
      <c r="F16" s="42" t="s">
        <v>11</v>
      </c>
      <c r="G16" s="61" t="s">
        <v>28</v>
      </c>
      <c r="H16" s="67">
        <v>14.35</v>
      </c>
      <c r="I16" s="44">
        <v>1.1000000000000001</v>
      </c>
      <c r="J16" s="67">
        <f t="shared" ref="J16:J19" si="4">ROUND(I16*H16,0)</f>
        <v>16</v>
      </c>
      <c r="K16" s="46"/>
      <c r="L16" s="47"/>
      <c r="M16" s="72">
        <f t="shared" si="0"/>
        <v>0</v>
      </c>
      <c r="N16" s="72">
        <f t="shared" si="2"/>
        <v>0</v>
      </c>
      <c r="O16" s="72"/>
      <c r="P16" s="64">
        <f t="shared" si="3"/>
        <v>0</v>
      </c>
      <c r="Q16" s="276"/>
      <c r="R16" s="28"/>
      <c r="S16" s="28"/>
      <c r="T16" s="28"/>
      <c r="U16" s="28"/>
      <c r="V16" s="28"/>
      <c r="W16" s="28"/>
      <c r="X16" s="29"/>
      <c r="Y16" s="29"/>
      <c r="Z16" s="29"/>
      <c r="AA16" s="29"/>
      <c r="AB16" s="29"/>
    </row>
    <row r="17" spans="1:28" s="30" customFormat="1" x14ac:dyDescent="0.25">
      <c r="A17" s="59">
        <v>8</v>
      </c>
      <c r="B17" s="40" t="s">
        <v>28</v>
      </c>
      <c r="C17" s="41"/>
      <c r="D17" s="162" t="s">
        <v>48</v>
      </c>
      <c r="E17" s="66" t="s">
        <v>54</v>
      </c>
      <c r="F17" s="42" t="s">
        <v>11</v>
      </c>
      <c r="G17" s="61" t="s">
        <v>28</v>
      </c>
      <c r="H17" s="67">
        <v>7.97</v>
      </c>
      <c r="I17" s="44">
        <v>1.1000000000000001</v>
      </c>
      <c r="J17" s="67">
        <f t="shared" si="4"/>
        <v>9</v>
      </c>
      <c r="K17" s="46"/>
      <c r="L17" s="47"/>
      <c r="M17" s="72">
        <f t="shared" si="0"/>
        <v>0</v>
      </c>
      <c r="N17" s="72">
        <f t="shared" si="2"/>
        <v>0</v>
      </c>
      <c r="O17" s="72"/>
      <c r="P17" s="64">
        <f t="shared" si="3"/>
        <v>0</v>
      </c>
      <c r="Q17" s="276"/>
      <c r="R17" s="28"/>
      <c r="S17" s="28"/>
      <c r="T17" s="28"/>
      <c r="U17" s="28"/>
      <c r="V17" s="28"/>
      <c r="W17" s="28"/>
      <c r="X17" s="29"/>
      <c r="Y17" s="29"/>
      <c r="Z17" s="29"/>
      <c r="AA17" s="29"/>
      <c r="AB17" s="29"/>
    </row>
    <row r="18" spans="1:28" s="30" customFormat="1" x14ac:dyDescent="0.25">
      <c r="A18" s="59">
        <v>9</v>
      </c>
      <c r="B18" s="40" t="s">
        <v>28</v>
      </c>
      <c r="C18" s="41"/>
      <c r="D18" s="162" t="s">
        <v>49</v>
      </c>
      <c r="E18" s="66" t="s">
        <v>54</v>
      </c>
      <c r="F18" s="42" t="s">
        <v>11</v>
      </c>
      <c r="G18" s="61" t="s">
        <v>28</v>
      </c>
      <c r="H18" s="67">
        <v>45.95</v>
      </c>
      <c r="I18" s="44">
        <v>1.1000000000000001</v>
      </c>
      <c r="J18" s="67">
        <f t="shared" si="4"/>
        <v>51</v>
      </c>
      <c r="K18" s="46"/>
      <c r="L18" s="47"/>
      <c r="M18" s="72">
        <f t="shared" ref="M18:M23" si="5">K18+L18</f>
        <v>0</v>
      </c>
      <c r="N18" s="72">
        <f t="shared" ref="N18:N23" si="6">K18*J18</f>
        <v>0</v>
      </c>
      <c r="O18" s="72"/>
      <c r="P18" s="64">
        <f t="shared" si="3"/>
        <v>0</v>
      </c>
      <c r="Q18" s="276"/>
      <c r="R18" s="28"/>
      <c r="S18" s="28"/>
      <c r="T18" s="28"/>
      <c r="U18" s="28"/>
      <c r="V18" s="28"/>
      <c r="W18" s="28"/>
      <c r="X18" s="29"/>
      <c r="Y18" s="29"/>
      <c r="Z18" s="29"/>
      <c r="AA18" s="29"/>
      <c r="AB18" s="29"/>
    </row>
    <row r="19" spans="1:28" s="30" customFormat="1" x14ac:dyDescent="0.25">
      <c r="A19" s="59">
        <v>10</v>
      </c>
      <c r="B19" s="40" t="s">
        <v>28</v>
      </c>
      <c r="C19" s="291"/>
      <c r="D19" s="292" t="s">
        <v>50</v>
      </c>
      <c r="E19" s="66" t="s">
        <v>54</v>
      </c>
      <c r="F19" s="42" t="s">
        <v>11</v>
      </c>
      <c r="G19" s="61" t="s">
        <v>28</v>
      </c>
      <c r="H19" s="67">
        <v>0.26</v>
      </c>
      <c r="I19" s="44">
        <v>1.1000000000000001</v>
      </c>
      <c r="J19" s="67">
        <v>0.28999999999999998</v>
      </c>
      <c r="K19" s="46"/>
      <c r="L19" s="47"/>
      <c r="M19" s="72">
        <f t="shared" si="5"/>
        <v>0</v>
      </c>
      <c r="N19" s="72">
        <f t="shared" si="6"/>
        <v>0</v>
      </c>
      <c r="O19" s="72"/>
      <c r="P19" s="64">
        <f t="shared" si="3"/>
        <v>0</v>
      </c>
      <c r="Q19" s="276"/>
      <c r="R19" s="28"/>
      <c r="S19" s="28"/>
      <c r="T19" s="28"/>
      <c r="U19" s="28"/>
      <c r="V19" s="28"/>
      <c r="W19" s="28"/>
      <c r="X19" s="29"/>
      <c r="Y19" s="29"/>
      <c r="Z19" s="29"/>
      <c r="AA19" s="29"/>
      <c r="AB19" s="29"/>
    </row>
    <row r="20" spans="1:28" s="30" customFormat="1" x14ac:dyDescent="0.25">
      <c r="A20" s="242">
        <v>11</v>
      </c>
      <c r="B20" s="242" t="s">
        <v>522</v>
      </c>
      <c r="C20" s="120" t="s">
        <v>525</v>
      </c>
      <c r="D20" s="33" t="s">
        <v>526</v>
      </c>
      <c r="E20" s="77"/>
      <c r="F20" s="34" t="s">
        <v>10</v>
      </c>
      <c r="G20" s="35" t="s">
        <v>28</v>
      </c>
      <c r="H20" s="69">
        <f>SUM(H21:H23)</f>
        <v>165.66</v>
      </c>
      <c r="I20" s="69">
        <v>1</v>
      </c>
      <c r="J20" s="36">
        <f>ROUND(I20*H20,2)</f>
        <v>165.66</v>
      </c>
      <c r="K20" s="37"/>
      <c r="L20" s="38"/>
      <c r="M20" s="39">
        <f>K20+L20</f>
        <v>0</v>
      </c>
      <c r="N20" s="39"/>
      <c r="O20" s="39">
        <f>L20*J20</f>
        <v>0</v>
      </c>
      <c r="P20" s="39">
        <f>ROUND(N20+O20,2)</f>
        <v>0</v>
      </c>
      <c r="Q20" s="276"/>
      <c r="R20" s="28"/>
      <c r="S20" s="28"/>
      <c r="T20" s="28"/>
      <c r="U20" s="28"/>
      <c r="V20" s="28"/>
      <c r="W20" s="28"/>
      <c r="X20" s="29"/>
      <c r="Y20" s="29"/>
      <c r="Z20" s="29"/>
      <c r="AA20" s="29"/>
      <c r="AB20" s="29"/>
    </row>
    <row r="21" spans="1:28" s="30" customFormat="1" x14ac:dyDescent="0.25">
      <c r="A21" s="59">
        <v>12</v>
      </c>
      <c r="B21" s="40" t="s">
        <v>28</v>
      </c>
      <c r="C21" s="41"/>
      <c r="D21" s="162" t="s">
        <v>51</v>
      </c>
      <c r="E21" s="66" t="s">
        <v>55</v>
      </c>
      <c r="F21" s="42" t="s">
        <v>11</v>
      </c>
      <c r="G21" s="61" t="s">
        <v>28</v>
      </c>
      <c r="H21" s="67">
        <v>114.2</v>
      </c>
      <c r="I21" s="44">
        <v>1.1000000000000001</v>
      </c>
      <c r="J21" s="67">
        <f t="shared" si="1"/>
        <v>126</v>
      </c>
      <c r="K21" s="46"/>
      <c r="L21" s="47"/>
      <c r="M21" s="72">
        <f t="shared" si="5"/>
        <v>0</v>
      </c>
      <c r="N21" s="72">
        <f t="shared" si="6"/>
        <v>0</v>
      </c>
      <c r="O21" s="72"/>
      <c r="P21" s="64">
        <f t="shared" si="3"/>
        <v>0</v>
      </c>
      <c r="Q21" s="276"/>
      <c r="R21" s="28"/>
      <c r="S21" s="28"/>
      <c r="T21" s="28"/>
      <c r="U21" s="28"/>
      <c r="V21" s="28"/>
      <c r="W21" s="28"/>
      <c r="X21" s="29"/>
      <c r="Y21" s="29"/>
      <c r="Z21" s="29"/>
      <c r="AA21" s="29"/>
      <c r="AB21" s="29"/>
    </row>
    <row r="22" spans="1:28" s="30" customFormat="1" x14ac:dyDescent="0.25">
      <c r="A22" s="59">
        <v>13</v>
      </c>
      <c r="B22" s="40" t="s">
        <v>28</v>
      </c>
      <c r="C22" s="41"/>
      <c r="D22" s="162" t="s">
        <v>52</v>
      </c>
      <c r="E22" s="66" t="s">
        <v>55</v>
      </c>
      <c r="F22" s="42" t="s">
        <v>11</v>
      </c>
      <c r="G22" s="61" t="s">
        <v>28</v>
      </c>
      <c r="H22" s="67">
        <v>13.02</v>
      </c>
      <c r="I22" s="44">
        <v>1.1000000000000001</v>
      </c>
      <c r="J22" s="67">
        <f t="shared" si="1"/>
        <v>14</v>
      </c>
      <c r="K22" s="46"/>
      <c r="L22" s="47"/>
      <c r="M22" s="72">
        <f t="shared" si="5"/>
        <v>0</v>
      </c>
      <c r="N22" s="72">
        <f t="shared" si="6"/>
        <v>0</v>
      </c>
      <c r="O22" s="72"/>
      <c r="P22" s="64">
        <f t="shared" si="3"/>
        <v>0</v>
      </c>
      <c r="Q22" s="277"/>
      <c r="R22" s="28"/>
      <c r="S22" s="28"/>
      <c r="T22" s="28"/>
      <c r="U22" s="28"/>
      <c r="V22" s="28"/>
      <c r="W22" s="28"/>
      <c r="X22" s="29"/>
      <c r="Y22" s="29"/>
      <c r="Z22" s="29"/>
      <c r="AA22" s="29"/>
      <c r="AB22" s="29"/>
    </row>
    <row r="23" spans="1:28" s="30" customFormat="1" x14ac:dyDescent="0.25">
      <c r="A23" s="59">
        <v>14</v>
      </c>
      <c r="B23" s="40" t="s">
        <v>28</v>
      </c>
      <c r="C23" s="41"/>
      <c r="D23" s="162" t="s">
        <v>53</v>
      </c>
      <c r="E23" s="66" t="s">
        <v>55</v>
      </c>
      <c r="F23" s="42" t="s">
        <v>11</v>
      </c>
      <c r="G23" s="61" t="s">
        <v>28</v>
      </c>
      <c r="H23" s="67">
        <v>38.44</v>
      </c>
      <c r="I23" s="44">
        <v>1.1000000000000001</v>
      </c>
      <c r="J23" s="67">
        <f>ROUND(I23*H23,0)</f>
        <v>42</v>
      </c>
      <c r="K23" s="46"/>
      <c r="L23" s="47"/>
      <c r="M23" s="72">
        <f t="shared" si="5"/>
        <v>0</v>
      </c>
      <c r="N23" s="72">
        <f t="shared" si="6"/>
        <v>0</v>
      </c>
      <c r="O23" s="72"/>
      <c r="P23" s="64">
        <f t="shared" si="3"/>
        <v>0</v>
      </c>
      <c r="Q23" s="28"/>
      <c r="R23" s="28"/>
      <c r="S23" s="28"/>
      <c r="T23" s="28"/>
      <c r="U23" s="28"/>
      <c r="V23" s="28"/>
      <c r="W23" s="28"/>
      <c r="X23" s="29"/>
      <c r="Y23" s="29"/>
      <c r="Z23" s="29"/>
      <c r="AA23" s="29"/>
      <c r="AB23" s="29"/>
    </row>
    <row r="24" spans="1:28" s="131" customFormat="1" ht="24" customHeight="1" x14ac:dyDescent="0.25">
      <c r="A24" s="242">
        <v>15</v>
      </c>
      <c r="B24" s="242" t="s">
        <v>522</v>
      </c>
      <c r="C24" s="120" t="s">
        <v>527</v>
      </c>
      <c r="D24" s="121" t="s">
        <v>250</v>
      </c>
      <c r="E24" s="122"/>
      <c r="F24" s="123" t="s">
        <v>10</v>
      </c>
      <c r="G24" s="124" t="s">
        <v>26</v>
      </c>
      <c r="H24" s="148">
        <f>3.14*0.015*187.26+3.14*0.02*61.035+3.14*0.025*15.72+0.032*3.14*14.35+7.97*3.14*0.04+45.95*0.05*3.14+0.065*3.14*114.2+13.02*3.14*0.08+0.1*3.14*38.44</f>
        <v>62.193038000000001</v>
      </c>
      <c r="I24" s="125">
        <v>1</v>
      </c>
      <c r="J24" s="149">
        <f>ROUND(I24*H24,2)</f>
        <v>62.19</v>
      </c>
      <c r="K24" s="126"/>
      <c r="L24" s="127"/>
      <c r="M24" s="128">
        <f>K24+L24</f>
        <v>0</v>
      </c>
      <c r="N24" s="128"/>
      <c r="O24" s="128">
        <f>L24*J24</f>
        <v>0</v>
      </c>
      <c r="P24" s="39">
        <f>ROUND(N24+O24,2)</f>
        <v>0</v>
      </c>
      <c r="Q24" s="129"/>
      <c r="R24" s="129"/>
      <c r="S24" s="129"/>
      <c r="T24" s="129"/>
      <c r="U24" s="129"/>
      <c r="V24" s="129"/>
      <c r="W24" s="129"/>
      <c r="X24" s="130"/>
      <c r="Y24" s="130"/>
      <c r="Z24" s="130"/>
      <c r="AA24" s="130"/>
      <c r="AB24" s="130"/>
    </row>
    <row r="25" spans="1:28" s="30" customFormat="1" x14ac:dyDescent="0.25">
      <c r="A25" s="59">
        <v>16</v>
      </c>
      <c r="B25" s="40" t="s">
        <v>28</v>
      </c>
      <c r="C25" s="41"/>
      <c r="D25" s="162" t="s">
        <v>82</v>
      </c>
      <c r="E25" s="78"/>
      <c r="F25" s="42" t="s">
        <v>11</v>
      </c>
      <c r="G25" s="43" t="s">
        <v>27</v>
      </c>
      <c r="H25" s="45">
        <v>5.6000000000000001E-2</v>
      </c>
      <c r="I25" s="45">
        <v>1</v>
      </c>
      <c r="J25" s="144">
        <f>ROUND(I25*H25,2)</f>
        <v>0.06</v>
      </c>
      <c r="K25" s="46"/>
      <c r="L25" s="47"/>
      <c r="M25" s="4">
        <f>K25+L25</f>
        <v>0</v>
      </c>
      <c r="N25" s="4">
        <f t="shared" ref="N25" si="7">K25*J25</f>
        <v>0</v>
      </c>
      <c r="O25" s="4"/>
      <c r="P25" s="64">
        <f t="shared" si="3"/>
        <v>0</v>
      </c>
      <c r="Q25" s="28"/>
      <c r="R25" s="28"/>
      <c r="S25" s="28"/>
      <c r="T25" s="28"/>
      <c r="U25" s="28"/>
      <c r="V25" s="28"/>
      <c r="W25" s="28"/>
      <c r="X25" s="29"/>
      <c r="Y25" s="29"/>
      <c r="Z25" s="29"/>
      <c r="AA25" s="29"/>
      <c r="AB25" s="29"/>
    </row>
    <row r="26" spans="1:28" s="30" customFormat="1" x14ac:dyDescent="0.25">
      <c r="A26" s="59">
        <v>17</v>
      </c>
      <c r="B26" s="40" t="s">
        <v>28</v>
      </c>
      <c r="C26" s="41"/>
      <c r="D26" s="162" t="s">
        <v>248</v>
      </c>
      <c r="E26" s="78"/>
      <c r="F26" s="42" t="s">
        <v>11</v>
      </c>
      <c r="G26" s="43" t="s">
        <v>27</v>
      </c>
      <c r="H26" s="45">
        <v>8.5</v>
      </c>
      <c r="I26" s="45">
        <v>1.1499999999999999</v>
      </c>
      <c r="J26" s="144">
        <f t="shared" ref="J26:J27" si="8">ROUND(I26*H26,2)</f>
        <v>9.7799999999999994</v>
      </c>
      <c r="K26" s="46"/>
      <c r="L26" s="47"/>
      <c r="M26" s="4">
        <f t="shared" ref="M26:M27" si="9">K26+L26</f>
        <v>0</v>
      </c>
      <c r="N26" s="4">
        <f t="shared" ref="N26:N27" si="10">K26*J26</f>
        <v>0</v>
      </c>
      <c r="O26" s="4"/>
      <c r="P26" s="64">
        <f t="shared" si="3"/>
        <v>0</v>
      </c>
      <c r="Q26" s="28"/>
      <c r="R26" s="28"/>
      <c r="S26" s="28"/>
      <c r="T26" s="28"/>
      <c r="U26" s="28"/>
      <c r="V26" s="28"/>
      <c r="W26" s="28"/>
      <c r="X26" s="29"/>
      <c r="Y26" s="29"/>
      <c r="Z26" s="29"/>
      <c r="AA26" s="29"/>
      <c r="AB26" s="29"/>
    </row>
    <row r="27" spans="1:28" s="30" customFormat="1" x14ac:dyDescent="0.25">
      <c r="A27" s="59">
        <v>18</v>
      </c>
      <c r="B27" s="40" t="s">
        <v>28</v>
      </c>
      <c r="C27" s="41"/>
      <c r="D27" s="162" t="s">
        <v>249</v>
      </c>
      <c r="E27" s="78"/>
      <c r="F27" s="42" t="s">
        <v>11</v>
      </c>
      <c r="G27" s="43" t="s">
        <v>27</v>
      </c>
      <c r="H27" s="45">
        <v>17</v>
      </c>
      <c r="I27" s="45">
        <v>1.2</v>
      </c>
      <c r="J27" s="144">
        <f t="shared" si="8"/>
        <v>20.399999999999999</v>
      </c>
      <c r="K27" s="46"/>
      <c r="L27" s="47"/>
      <c r="M27" s="4">
        <f t="shared" si="9"/>
        <v>0</v>
      </c>
      <c r="N27" s="4">
        <f t="shared" si="10"/>
        <v>0</v>
      </c>
      <c r="O27" s="4"/>
      <c r="P27" s="64">
        <f t="shared" si="3"/>
        <v>0</v>
      </c>
      <c r="Q27" s="28"/>
      <c r="R27" s="28"/>
      <c r="S27" s="28"/>
      <c r="T27" s="28"/>
      <c r="U27" s="28"/>
      <c r="V27" s="28"/>
      <c r="W27" s="28"/>
      <c r="X27" s="29"/>
      <c r="Y27" s="29"/>
      <c r="Z27" s="29"/>
      <c r="AA27" s="29"/>
      <c r="AB27" s="29"/>
    </row>
    <row r="28" spans="1:28" s="30" customFormat="1" x14ac:dyDescent="0.25">
      <c r="A28" s="242">
        <v>19</v>
      </c>
      <c r="B28" s="242" t="s">
        <v>522</v>
      </c>
      <c r="C28" s="120" t="s">
        <v>530</v>
      </c>
      <c r="D28" s="121" t="s">
        <v>531</v>
      </c>
      <c r="E28" s="77"/>
      <c r="F28" s="34" t="s">
        <v>10</v>
      </c>
      <c r="G28" s="35" t="s">
        <v>28</v>
      </c>
      <c r="H28" s="209">
        <f>SUM(H29:H32)</f>
        <v>5140.8099999999995</v>
      </c>
      <c r="I28" s="69">
        <v>1</v>
      </c>
      <c r="J28" s="36">
        <f>ROUND(I28*H28,2)</f>
        <v>5140.8100000000004</v>
      </c>
      <c r="K28" s="37"/>
      <c r="L28" s="38"/>
      <c r="M28" s="39">
        <f>K28+L28</f>
        <v>0</v>
      </c>
      <c r="N28" s="39"/>
      <c r="O28" s="39">
        <f>L28*J28</f>
        <v>0</v>
      </c>
      <c r="P28" s="39">
        <f>ROUND(N28+O28,2)</f>
        <v>0</v>
      </c>
      <c r="Q28" s="28"/>
      <c r="R28" s="28"/>
      <c r="S28" s="28"/>
      <c r="T28" s="28"/>
      <c r="U28" s="28"/>
      <c r="V28" s="28"/>
      <c r="W28" s="28"/>
      <c r="X28" s="29"/>
      <c r="Y28" s="29"/>
      <c r="Z28" s="29"/>
      <c r="AA28" s="29"/>
      <c r="AB28" s="29"/>
    </row>
    <row r="29" spans="1:28" s="30" customFormat="1" x14ac:dyDescent="0.25">
      <c r="A29" s="59">
        <v>20</v>
      </c>
      <c r="B29" s="40" t="s">
        <v>28</v>
      </c>
      <c r="C29" s="41"/>
      <c r="D29" s="71" t="s">
        <v>65</v>
      </c>
      <c r="E29" s="66" t="s">
        <v>78</v>
      </c>
      <c r="F29" s="42" t="s">
        <v>11</v>
      </c>
      <c r="G29" s="43" t="s">
        <v>28</v>
      </c>
      <c r="H29" s="44">
        <f>2156.99</f>
        <v>2156.9899999999998</v>
      </c>
      <c r="I29" s="44">
        <v>1.1000000000000001</v>
      </c>
      <c r="J29" s="144">
        <f>ROUND(I29*H29,0)</f>
        <v>2373</v>
      </c>
      <c r="K29" s="46"/>
      <c r="L29" s="47"/>
      <c r="M29" s="4">
        <f t="shared" ref="M29" si="11">K29+L29</f>
        <v>0</v>
      </c>
      <c r="N29" s="4">
        <f t="shared" ref="N29:N45" si="12">K29*J29</f>
        <v>0</v>
      </c>
      <c r="O29" s="4"/>
      <c r="P29" s="64">
        <f t="shared" ref="P29:P69" si="13">ROUND(N29+O29,2)</f>
        <v>0</v>
      </c>
      <c r="Q29" s="28"/>
      <c r="R29" s="28"/>
      <c r="S29" s="28"/>
      <c r="T29" s="28"/>
      <c r="U29" s="28"/>
      <c r="V29" s="28"/>
      <c r="W29" s="28"/>
      <c r="X29" s="29"/>
      <c r="Y29" s="29"/>
      <c r="Z29" s="29"/>
      <c r="AA29" s="29"/>
      <c r="AB29" s="29"/>
    </row>
    <row r="30" spans="1:28" s="30" customFormat="1" x14ac:dyDescent="0.25">
      <c r="A30" s="59">
        <v>21</v>
      </c>
      <c r="B30" s="40" t="s">
        <v>28</v>
      </c>
      <c r="C30" s="41"/>
      <c r="D30" s="71" t="s">
        <v>66</v>
      </c>
      <c r="E30" s="66" t="s">
        <v>78</v>
      </c>
      <c r="F30" s="42" t="s">
        <v>11</v>
      </c>
      <c r="G30" s="43" t="s">
        <v>28</v>
      </c>
      <c r="H30" s="44">
        <f>2254.23</f>
        <v>2254.23</v>
      </c>
      <c r="I30" s="44">
        <v>1.1000000000000001</v>
      </c>
      <c r="J30" s="144">
        <f t="shared" ref="J30:J51" si="14">ROUND(I30*H30,0)</f>
        <v>2480</v>
      </c>
      <c r="K30" s="46"/>
      <c r="L30" s="47"/>
      <c r="M30" s="4">
        <f t="shared" ref="M30:M44" si="15">K30+L30</f>
        <v>0</v>
      </c>
      <c r="N30" s="4">
        <f t="shared" ref="N30:N44" si="16">K30*J30</f>
        <v>0</v>
      </c>
      <c r="O30" s="4"/>
      <c r="P30" s="64">
        <f t="shared" si="13"/>
        <v>0</v>
      </c>
      <c r="Q30" s="275" t="s">
        <v>301</v>
      </c>
      <c r="R30" s="28"/>
      <c r="S30" s="28"/>
      <c r="T30" s="28"/>
      <c r="U30" s="28"/>
      <c r="V30" s="28"/>
      <c r="W30" s="28"/>
      <c r="X30" s="29"/>
      <c r="Y30" s="29"/>
      <c r="Z30" s="29"/>
      <c r="AA30" s="29"/>
      <c r="AB30" s="29"/>
    </row>
    <row r="31" spans="1:28" s="30" customFormat="1" x14ac:dyDescent="0.25">
      <c r="A31" s="59">
        <v>22</v>
      </c>
      <c r="B31" s="40" t="s">
        <v>28</v>
      </c>
      <c r="C31" s="41"/>
      <c r="D31" s="71" t="s">
        <v>67</v>
      </c>
      <c r="E31" s="66" t="s">
        <v>78</v>
      </c>
      <c r="F31" s="42" t="s">
        <v>11</v>
      </c>
      <c r="G31" s="43" t="s">
        <v>28</v>
      </c>
      <c r="H31" s="44">
        <f>551.27</f>
        <v>551.27</v>
      </c>
      <c r="I31" s="44">
        <v>1.1000000000000001</v>
      </c>
      <c r="J31" s="144">
        <f t="shared" si="14"/>
        <v>606</v>
      </c>
      <c r="K31" s="46"/>
      <c r="L31" s="47"/>
      <c r="M31" s="4">
        <f t="shared" si="15"/>
        <v>0</v>
      </c>
      <c r="N31" s="4">
        <f t="shared" si="16"/>
        <v>0</v>
      </c>
      <c r="O31" s="4"/>
      <c r="P31" s="64">
        <f t="shared" si="13"/>
        <v>0</v>
      </c>
      <c r="Q31" s="276"/>
      <c r="R31" s="28"/>
      <c r="S31" s="28"/>
      <c r="T31" s="28"/>
      <c r="U31" s="28"/>
      <c r="V31" s="28"/>
      <c r="W31" s="28"/>
      <c r="X31" s="29"/>
      <c r="Y31" s="29"/>
      <c r="Z31" s="29"/>
      <c r="AA31" s="29"/>
      <c r="AB31" s="29"/>
    </row>
    <row r="32" spans="1:28" s="30" customFormat="1" x14ac:dyDescent="0.25">
      <c r="A32" s="59">
        <v>23</v>
      </c>
      <c r="B32" s="40" t="s">
        <v>28</v>
      </c>
      <c r="C32" s="41"/>
      <c r="D32" s="71" t="s">
        <v>68</v>
      </c>
      <c r="E32" s="66" t="s">
        <v>78</v>
      </c>
      <c r="F32" s="42" t="s">
        <v>11</v>
      </c>
      <c r="G32" s="43" t="s">
        <v>28</v>
      </c>
      <c r="H32" s="44">
        <f>178.32</f>
        <v>178.32</v>
      </c>
      <c r="I32" s="44">
        <v>1.1000000000000001</v>
      </c>
      <c r="J32" s="144">
        <f t="shared" si="14"/>
        <v>196</v>
      </c>
      <c r="K32" s="46"/>
      <c r="L32" s="47"/>
      <c r="M32" s="4">
        <f t="shared" si="15"/>
        <v>0</v>
      </c>
      <c r="N32" s="4">
        <f t="shared" si="16"/>
        <v>0</v>
      </c>
      <c r="O32" s="4"/>
      <c r="P32" s="64">
        <f t="shared" si="13"/>
        <v>0</v>
      </c>
      <c r="Q32" s="276"/>
      <c r="R32" s="28"/>
      <c r="S32" s="28"/>
      <c r="T32" s="28"/>
      <c r="U32" s="28"/>
      <c r="V32" s="28"/>
      <c r="W32" s="28"/>
      <c r="X32" s="29"/>
      <c r="Y32" s="29"/>
      <c r="Z32" s="29"/>
      <c r="AA32" s="29"/>
      <c r="AB32" s="29"/>
    </row>
    <row r="33" spans="1:28" s="30" customFormat="1" x14ac:dyDescent="0.25">
      <c r="A33" s="242">
        <v>24</v>
      </c>
      <c r="B33" s="242" t="s">
        <v>522</v>
      </c>
      <c r="C33" s="120" t="s">
        <v>528</v>
      </c>
      <c r="D33" s="121" t="s">
        <v>529</v>
      </c>
      <c r="E33" s="77"/>
      <c r="F33" s="34" t="s">
        <v>10</v>
      </c>
      <c r="G33" s="35" t="s">
        <v>28</v>
      </c>
      <c r="H33" s="209">
        <f>SUM(H34:H42)</f>
        <v>288.02000000000004</v>
      </c>
      <c r="I33" s="69">
        <v>1</v>
      </c>
      <c r="J33" s="36">
        <f>ROUND(I33*H33,2)</f>
        <v>288.02</v>
      </c>
      <c r="K33" s="37"/>
      <c r="L33" s="38"/>
      <c r="M33" s="39">
        <f>K33+L33</f>
        <v>0</v>
      </c>
      <c r="N33" s="39"/>
      <c r="O33" s="39">
        <f>L33*J33</f>
        <v>0</v>
      </c>
      <c r="P33" s="39">
        <f>ROUND(N33+O33,2)</f>
        <v>0</v>
      </c>
      <c r="Q33" s="276"/>
      <c r="R33" s="28"/>
      <c r="S33" s="28"/>
      <c r="T33" s="28"/>
      <c r="U33" s="28"/>
      <c r="V33" s="28"/>
      <c r="W33" s="28"/>
      <c r="X33" s="29"/>
      <c r="Y33" s="29"/>
      <c r="Z33" s="29"/>
      <c r="AA33" s="29"/>
      <c r="AB33" s="29"/>
    </row>
    <row r="34" spans="1:28" s="30" customFormat="1" x14ac:dyDescent="0.25">
      <c r="A34" s="59">
        <v>25</v>
      </c>
      <c r="B34" s="40" t="s">
        <v>28</v>
      </c>
      <c r="C34" s="41"/>
      <c r="D34" s="71" t="s">
        <v>69</v>
      </c>
      <c r="E34" s="66" t="s">
        <v>79</v>
      </c>
      <c r="F34" s="42" t="s">
        <v>11</v>
      </c>
      <c r="G34" s="43" t="s">
        <v>28</v>
      </c>
      <c r="H34" s="44">
        <f>24.59</f>
        <v>24.59</v>
      </c>
      <c r="I34" s="44">
        <v>1.1000000000000001</v>
      </c>
      <c r="J34" s="144">
        <f t="shared" si="14"/>
        <v>27</v>
      </c>
      <c r="K34" s="46"/>
      <c r="L34" s="47"/>
      <c r="M34" s="4">
        <f t="shared" si="15"/>
        <v>0</v>
      </c>
      <c r="N34" s="4">
        <f t="shared" si="16"/>
        <v>0</v>
      </c>
      <c r="O34" s="4"/>
      <c r="P34" s="64">
        <f t="shared" si="13"/>
        <v>0</v>
      </c>
      <c r="Q34" s="276"/>
      <c r="R34" s="28"/>
      <c r="S34" s="28"/>
      <c r="T34" s="28"/>
      <c r="U34" s="28"/>
      <c r="V34" s="28"/>
      <c r="W34" s="28"/>
      <c r="X34" s="29"/>
      <c r="Y34" s="29"/>
      <c r="Z34" s="29"/>
      <c r="AA34" s="29"/>
      <c r="AB34" s="29"/>
    </row>
    <row r="35" spans="1:28" s="30" customFormat="1" x14ac:dyDescent="0.25">
      <c r="A35" s="59">
        <v>26</v>
      </c>
      <c r="B35" s="40" t="s">
        <v>28</v>
      </c>
      <c r="C35" s="41"/>
      <c r="D35" s="71" t="s">
        <v>70</v>
      </c>
      <c r="E35" s="66" t="s">
        <v>79</v>
      </c>
      <c r="F35" s="42" t="s">
        <v>11</v>
      </c>
      <c r="G35" s="43" t="s">
        <v>28</v>
      </c>
      <c r="H35" s="44">
        <f>7.98</f>
        <v>7.98</v>
      </c>
      <c r="I35" s="44">
        <v>1.1000000000000001</v>
      </c>
      <c r="J35" s="144">
        <f t="shared" si="14"/>
        <v>9</v>
      </c>
      <c r="K35" s="46"/>
      <c r="L35" s="47"/>
      <c r="M35" s="4">
        <f t="shared" si="15"/>
        <v>0</v>
      </c>
      <c r="N35" s="4">
        <f t="shared" si="16"/>
        <v>0</v>
      </c>
      <c r="O35" s="4"/>
      <c r="P35" s="64">
        <f t="shared" si="13"/>
        <v>0</v>
      </c>
      <c r="Q35" s="276"/>
      <c r="R35" s="28"/>
      <c r="S35" s="28"/>
      <c r="T35" s="28"/>
      <c r="U35" s="28"/>
      <c r="V35" s="28"/>
      <c r="W35" s="28"/>
      <c r="X35" s="29"/>
      <c r="Y35" s="29"/>
      <c r="Z35" s="29"/>
      <c r="AA35" s="29"/>
      <c r="AB35" s="29"/>
    </row>
    <row r="36" spans="1:28" s="30" customFormat="1" x14ac:dyDescent="0.25">
      <c r="A36" s="59">
        <v>27</v>
      </c>
      <c r="B36" s="40" t="s">
        <v>28</v>
      </c>
      <c r="C36" s="41"/>
      <c r="D36" s="71" t="s">
        <v>71</v>
      </c>
      <c r="E36" s="66" t="s">
        <v>79</v>
      </c>
      <c r="F36" s="42" t="s">
        <v>11</v>
      </c>
      <c r="G36" s="43" t="s">
        <v>28</v>
      </c>
      <c r="H36" s="44">
        <f>12.22</f>
        <v>12.22</v>
      </c>
      <c r="I36" s="44">
        <v>1.1000000000000001</v>
      </c>
      <c r="J36" s="144">
        <f t="shared" si="14"/>
        <v>13</v>
      </c>
      <c r="K36" s="46"/>
      <c r="L36" s="47"/>
      <c r="M36" s="4">
        <f t="shared" si="15"/>
        <v>0</v>
      </c>
      <c r="N36" s="4">
        <f t="shared" si="16"/>
        <v>0</v>
      </c>
      <c r="O36" s="4"/>
      <c r="P36" s="64">
        <f t="shared" si="13"/>
        <v>0</v>
      </c>
      <c r="Q36" s="276"/>
      <c r="R36" s="28"/>
      <c r="S36" s="28"/>
      <c r="T36" s="28"/>
      <c r="U36" s="28"/>
      <c r="V36" s="28"/>
      <c r="W36" s="28"/>
      <c r="X36" s="29"/>
      <c r="Y36" s="29"/>
      <c r="Z36" s="29"/>
      <c r="AA36" s="29"/>
      <c r="AB36" s="29"/>
    </row>
    <row r="37" spans="1:28" s="30" customFormat="1" x14ac:dyDescent="0.25">
      <c r="A37" s="59">
        <v>28</v>
      </c>
      <c r="B37" s="40" t="s">
        <v>28</v>
      </c>
      <c r="C37" s="41"/>
      <c r="D37" s="71" t="s">
        <v>72</v>
      </c>
      <c r="E37" s="66" t="s">
        <v>79</v>
      </c>
      <c r="F37" s="42" t="s">
        <v>11</v>
      </c>
      <c r="G37" s="43" t="s">
        <v>28</v>
      </c>
      <c r="H37" s="44">
        <f>7.95</f>
        <v>7.95</v>
      </c>
      <c r="I37" s="44">
        <v>1.1000000000000001</v>
      </c>
      <c r="J37" s="144">
        <f t="shared" si="14"/>
        <v>9</v>
      </c>
      <c r="K37" s="46"/>
      <c r="L37" s="47"/>
      <c r="M37" s="4">
        <f t="shared" si="15"/>
        <v>0</v>
      </c>
      <c r="N37" s="4">
        <f t="shared" si="16"/>
        <v>0</v>
      </c>
      <c r="O37" s="4"/>
      <c r="P37" s="64">
        <f t="shared" si="13"/>
        <v>0</v>
      </c>
      <c r="Q37" s="276"/>
      <c r="R37" s="28"/>
      <c r="S37" s="28"/>
      <c r="T37" s="28"/>
      <c r="U37" s="28"/>
      <c r="V37" s="28"/>
      <c r="W37" s="28"/>
      <c r="X37" s="29"/>
      <c r="Y37" s="29"/>
      <c r="Z37" s="29"/>
      <c r="AA37" s="29"/>
      <c r="AB37" s="29"/>
    </row>
    <row r="38" spans="1:28" s="30" customFormat="1" x14ac:dyDescent="0.25">
      <c r="A38" s="59">
        <v>29</v>
      </c>
      <c r="B38" s="40" t="s">
        <v>28</v>
      </c>
      <c r="C38" s="41"/>
      <c r="D38" s="71" t="s">
        <v>73</v>
      </c>
      <c r="E38" s="66" t="s">
        <v>79</v>
      </c>
      <c r="F38" s="42" t="s">
        <v>11</v>
      </c>
      <c r="G38" s="43" t="s">
        <v>28</v>
      </c>
      <c r="H38" s="44">
        <f>49.35</f>
        <v>49.35</v>
      </c>
      <c r="I38" s="44">
        <v>1.1000000000000001</v>
      </c>
      <c r="J38" s="144">
        <f t="shared" si="14"/>
        <v>54</v>
      </c>
      <c r="K38" s="46"/>
      <c r="L38" s="47"/>
      <c r="M38" s="4">
        <f t="shared" si="15"/>
        <v>0</v>
      </c>
      <c r="N38" s="4">
        <f t="shared" si="16"/>
        <v>0</v>
      </c>
      <c r="O38" s="4"/>
      <c r="P38" s="64">
        <f t="shared" si="13"/>
        <v>0</v>
      </c>
      <c r="Q38" s="276"/>
      <c r="R38" s="28"/>
      <c r="S38" s="28"/>
      <c r="T38" s="28"/>
      <c r="U38" s="28"/>
      <c r="V38" s="28"/>
      <c r="W38" s="28"/>
      <c r="X38" s="29"/>
      <c r="Y38" s="29"/>
      <c r="Z38" s="29"/>
      <c r="AA38" s="29"/>
      <c r="AB38" s="29"/>
    </row>
    <row r="39" spans="1:28" s="30" customFormat="1" x14ac:dyDescent="0.25">
      <c r="A39" s="59">
        <v>30</v>
      </c>
      <c r="B39" s="40" t="s">
        <v>28</v>
      </c>
      <c r="C39" s="41"/>
      <c r="D39" s="71" t="s">
        <v>74</v>
      </c>
      <c r="E39" s="66" t="s">
        <v>79</v>
      </c>
      <c r="F39" s="42" t="s">
        <v>11</v>
      </c>
      <c r="G39" s="43" t="s">
        <v>28</v>
      </c>
      <c r="H39" s="44">
        <v>124.57</v>
      </c>
      <c r="I39" s="44">
        <v>1.1000000000000001</v>
      </c>
      <c r="J39" s="144">
        <f t="shared" si="14"/>
        <v>137</v>
      </c>
      <c r="K39" s="46"/>
      <c r="L39" s="47"/>
      <c r="M39" s="4">
        <f>K39+L39</f>
        <v>0</v>
      </c>
      <c r="N39" s="4">
        <f t="shared" si="16"/>
        <v>0</v>
      </c>
      <c r="O39" s="4"/>
      <c r="P39" s="64">
        <f t="shared" si="13"/>
        <v>0</v>
      </c>
      <c r="Q39" s="276"/>
      <c r="R39" s="28"/>
      <c r="S39" s="28"/>
      <c r="T39" s="28"/>
      <c r="U39" s="28"/>
      <c r="V39" s="28"/>
      <c r="W39" s="28"/>
      <c r="X39" s="29"/>
      <c r="Y39" s="29"/>
      <c r="Z39" s="29"/>
      <c r="AA39" s="29"/>
      <c r="AB39" s="29"/>
    </row>
    <row r="40" spans="1:28" s="30" customFormat="1" x14ac:dyDescent="0.25">
      <c r="A40" s="59">
        <v>31</v>
      </c>
      <c r="B40" s="40" t="s">
        <v>28</v>
      </c>
      <c r="C40" s="41"/>
      <c r="D40" s="71" t="s">
        <v>75</v>
      </c>
      <c r="E40" s="66" t="s">
        <v>79</v>
      </c>
      <c r="F40" s="42" t="s">
        <v>11</v>
      </c>
      <c r="G40" s="43" t="s">
        <v>28</v>
      </c>
      <c r="H40" s="44">
        <v>14.21</v>
      </c>
      <c r="I40" s="44">
        <v>1.1000000000000001</v>
      </c>
      <c r="J40" s="144">
        <f t="shared" si="14"/>
        <v>16</v>
      </c>
      <c r="K40" s="46"/>
      <c r="L40" s="47"/>
      <c r="M40" s="4">
        <f t="shared" si="15"/>
        <v>0</v>
      </c>
      <c r="N40" s="4">
        <f t="shared" si="16"/>
        <v>0</v>
      </c>
      <c r="O40" s="4"/>
      <c r="P40" s="64">
        <f t="shared" si="13"/>
        <v>0</v>
      </c>
      <c r="Q40" s="276"/>
      <c r="R40" s="28"/>
      <c r="S40" s="28"/>
      <c r="T40" s="28"/>
      <c r="U40" s="28"/>
      <c r="V40" s="28"/>
      <c r="W40" s="28"/>
      <c r="X40" s="29"/>
      <c r="Y40" s="29"/>
      <c r="Z40" s="29"/>
      <c r="AA40" s="29"/>
      <c r="AB40" s="29"/>
    </row>
    <row r="41" spans="1:28" s="30" customFormat="1" x14ac:dyDescent="0.25">
      <c r="A41" s="59">
        <v>32</v>
      </c>
      <c r="B41" s="40" t="s">
        <v>28</v>
      </c>
      <c r="C41" s="41"/>
      <c r="D41" s="71" t="s">
        <v>76</v>
      </c>
      <c r="E41" s="66" t="s">
        <v>79</v>
      </c>
      <c r="F41" s="42" t="s">
        <v>11</v>
      </c>
      <c r="G41" s="43" t="s">
        <v>28</v>
      </c>
      <c r="H41" s="44">
        <v>41.93</v>
      </c>
      <c r="I41" s="44">
        <v>1.1000000000000001</v>
      </c>
      <c r="J41" s="144">
        <f t="shared" si="14"/>
        <v>46</v>
      </c>
      <c r="K41" s="46"/>
      <c r="L41" s="47"/>
      <c r="M41" s="4">
        <f t="shared" si="15"/>
        <v>0</v>
      </c>
      <c r="N41" s="4">
        <f t="shared" si="16"/>
        <v>0</v>
      </c>
      <c r="O41" s="4"/>
      <c r="P41" s="64">
        <f t="shared" si="13"/>
        <v>0</v>
      </c>
      <c r="Q41" s="276"/>
      <c r="R41" s="28"/>
      <c r="S41" s="28"/>
      <c r="T41" s="28"/>
      <c r="U41" s="28"/>
      <c r="V41" s="28"/>
      <c r="W41" s="28"/>
      <c r="X41" s="29"/>
      <c r="Y41" s="29"/>
      <c r="Z41" s="29"/>
      <c r="AA41" s="29"/>
      <c r="AB41" s="29"/>
    </row>
    <row r="42" spans="1:28" s="30" customFormat="1" x14ac:dyDescent="0.25">
      <c r="A42" s="59">
        <v>33</v>
      </c>
      <c r="B42" s="40" t="s">
        <v>28</v>
      </c>
      <c r="C42" s="41"/>
      <c r="D42" s="71" t="s">
        <v>77</v>
      </c>
      <c r="E42" s="66" t="s">
        <v>79</v>
      </c>
      <c r="F42" s="42" t="s">
        <v>11</v>
      </c>
      <c r="G42" s="43" t="s">
        <v>28</v>
      </c>
      <c r="H42" s="44">
        <v>5.22</v>
      </c>
      <c r="I42" s="44">
        <v>1.1000000000000001</v>
      </c>
      <c r="J42" s="144">
        <f t="shared" si="14"/>
        <v>6</v>
      </c>
      <c r="K42" s="46"/>
      <c r="L42" s="47"/>
      <c r="M42" s="4">
        <f t="shared" si="15"/>
        <v>0</v>
      </c>
      <c r="N42" s="4">
        <f t="shared" si="16"/>
        <v>0</v>
      </c>
      <c r="O42" s="4"/>
      <c r="P42" s="64">
        <f t="shared" si="13"/>
        <v>0</v>
      </c>
      <c r="Q42" s="277"/>
      <c r="R42" s="28"/>
      <c r="S42" s="28"/>
      <c r="T42" s="28"/>
      <c r="U42" s="28"/>
      <c r="V42" s="28"/>
      <c r="W42" s="28"/>
      <c r="X42" s="29"/>
      <c r="Y42" s="29"/>
      <c r="Z42" s="29"/>
      <c r="AA42" s="29"/>
      <c r="AB42" s="29"/>
    </row>
    <row r="43" spans="1:28" s="208" customFormat="1" x14ac:dyDescent="0.25">
      <c r="A43" s="242">
        <v>34</v>
      </c>
      <c r="B43" s="242" t="s">
        <v>522</v>
      </c>
      <c r="C43" s="120" t="s">
        <v>549</v>
      </c>
      <c r="D43" s="121" t="s">
        <v>550</v>
      </c>
      <c r="E43" s="122"/>
      <c r="F43" s="123" t="s">
        <v>10</v>
      </c>
      <c r="G43" s="124" t="s">
        <v>28</v>
      </c>
      <c r="H43" s="259">
        <f>H44</f>
        <v>30.91</v>
      </c>
      <c r="I43" s="125">
        <v>1</v>
      </c>
      <c r="J43" s="149">
        <f>ROUND(I43*H43,2)</f>
        <v>30.91</v>
      </c>
      <c r="K43" s="126"/>
      <c r="L43" s="127"/>
      <c r="M43" s="39">
        <f>K43+L43</f>
        <v>0</v>
      </c>
      <c r="N43" s="39"/>
      <c r="O43" s="39">
        <f>L43*J43</f>
        <v>0</v>
      </c>
      <c r="P43" s="39">
        <f>ROUND(N43+O43,2)</f>
        <v>0</v>
      </c>
      <c r="Q43" s="206"/>
      <c r="R43" s="257"/>
      <c r="S43" s="257"/>
      <c r="T43" s="257"/>
      <c r="U43" s="257"/>
      <c r="V43" s="257"/>
      <c r="W43" s="257"/>
      <c r="X43" s="13"/>
      <c r="Y43" s="13"/>
      <c r="Z43" s="13"/>
      <c r="AA43" s="13"/>
      <c r="AB43" s="13"/>
    </row>
    <row r="44" spans="1:28" s="30" customFormat="1" x14ac:dyDescent="0.25">
      <c r="A44" s="59">
        <v>35</v>
      </c>
      <c r="B44" s="40" t="s">
        <v>28</v>
      </c>
      <c r="C44" s="41"/>
      <c r="D44" s="162" t="s">
        <v>80</v>
      </c>
      <c r="E44" s="66" t="s">
        <v>81</v>
      </c>
      <c r="F44" s="42" t="s">
        <v>11</v>
      </c>
      <c r="G44" s="43" t="s">
        <v>28</v>
      </c>
      <c r="H44" s="44">
        <v>30.91</v>
      </c>
      <c r="I44" s="44">
        <v>1.1000000000000001</v>
      </c>
      <c r="J44" s="144">
        <f t="shared" si="14"/>
        <v>34</v>
      </c>
      <c r="K44" s="46"/>
      <c r="L44" s="47"/>
      <c r="M44" s="4">
        <f t="shared" si="15"/>
        <v>0</v>
      </c>
      <c r="N44" s="4">
        <f t="shared" si="16"/>
        <v>0</v>
      </c>
      <c r="O44" s="4"/>
      <c r="P44" s="64">
        <f t="shared" si="13"/>
        <v>0</v>
      </c>
      <c r="Q44" s="28"/>
      <c r="R44" s="28"/>
      <c r="S44" s="28"/>
      <c r="T44" s="28"/>
      <c r="U44" s="28"/>
      <c r="V44" s="28"/>
      <c r="W44" s="28"/>
      <c r="X44" s="29"/>
      <c r="Y44" s="29"/>
      <c r="Z44" s="29"/>
      <c r="AA44" s="29"/>
      <c r="AB44" s="29"/>
    </row>
    <row r="45" spans="1:28" s="30" customFormat="1" x14ac:dyDescent="0.25">
      <c r="A45" s="242">
        <v>36</v>
      </c>
      <c r="B45" s="242" t="s">
        <v>522</v>
      </c>
      <c r="C45" s="120" t="s">
        <v>532</v>
      </c>
      <c r="D45" s="33" t="s">
        <v>32</v>
      </c>
      <c r="E45" s="77"/>
      <c r="F45" s="34" t="s">
        <v>10</v>
      </c>
      <c r="G45" s="35" t="s">
        <v>29</v>
      </c>
      <c r="H45" s="69">
        <f>H46</f>
        <v>4</v>
      </c>
      <c r="I45" s="69">
        <v>1</v>
      </c>
      <c r="J45" s="36">
        <f>ROUND(I45*H45,2)</f>
        <v>4</v>
      </c>
      <c r="K45" s="37"/>
      <c r="L45" s="38"/>
      <c r="M45" s="39">
        <f>K45+L45</f>
        <v>0</v>
      </c>
      <c r="N45" s="39">
        <f t="shared" si="12"/>
        <v>0</v>
      </c>
      <c r="O45" s="39">
        <f>L45*J45</f>
        <v>0</v>
      </c>
      <c r="P45" s="39">
        <f>ROUND(N45+O45,2)</f>
        <v>0</v>
      </c>
      <c r="Q45" s="28"/>
      <c r="R45" s="28"/>
      <c r="S45" s="28"/>
      <c r="T45" s="28"/>
      <c r="U45" s="28"/>
      <c r="V45" s="28"/>
      <c r="W45" s="28"/>
      <c r="X45" s="29"/>
      <c r="Y45" s="29"/>
      <c r="Z45" s="29"/>
      <c r="AA45" s="29"/>
      <c r="AB45" s="29"/>
    </row>
    <row r="46" spans="1:28" s="30" customFormat="1" x14ac:dyDescent="0.25">
      <c r="A46" s="59">
        <v>37</v>
      </c>
      <c r="B46" s="40" t="s">
        <v>28</v>
      </c>
      <c r="C46" s="41"/>
      <c r="D46" s="162" t="s">
        <v>86</v>
      </c>
      <c r="E46" s="66" t="s">
        <v>87</v>
      </c>
      <c r="F46" s="42" t="s">
        <v>11</v>
      </c>
      <c r="G46" s="43" t="s">
        <v>29</v>
      </c>
      <c r="H46" s="48">
        <v>4</v>
      </c>
      <c r="I46" s="48">
        <v>1</v>
      </c>
      <c r="J46" s="144">
        <f t="shared" si="14"/>
        <v>4</v>
      </c>
      <c r="K46" s="46"/>
      <c r="L46" s="47"/>
      <c r="M46" s="4">
        <f t="shared" ref="M46" si="17">K46+L46</f>
        <v>0</v>
      </c>
      <c r="N46" s="4">
        <f t="shared" ref="N46" si="18">K46*J46</f>
        <v>0</v>
      </c>
      <c r="O46" s="4"/>
      <c r="P46" s="64">
        <f t="shared" si="13"/>
        <v>0</v>
      </c>
      <c r="Q46" s="28"/>
      <c r="R46" s="28"/>
      <c r="S46" s="28"/>
      <c r="T46" s="28"/>
      <c r="U46" s="28"/>
      <c r="V46" s="28"/>
      <c r="W46" s="28"/>
      <c r="X46" s="29"/>
      <c r="Y46" s="29"/>
      <c r="Z46" s="29"/>
      <c r="AA46" s="29"/>
      <c r="AB46" s="29"/>
    </row>
    <row r="47" spans="1:28" s="30" customFormat="1" x14ac:dyDescent="0.25">
      <c r="A47" s="242">
        <v>38</v>
      </c>
      <c r="B47" s="242" t="s">
        <v>522</v>
      </c>
      <c r="C47" s="120" t="s">
        <v>533</v>
      </c>
      <c r="D47" s="33" t="s">
        <v>33</v>
      </c>
      <c r="E47" s="77"/>
      <c r="F47" s="34" t="s">
        <v>10</v>
      </c>
      <c r="G47" s="35" t="s">
        <v>29</v>
      </c>
      <c r="H47" s="69">
        <f>H48+H49</f>
        <v>8</v>
      </c>
      <c r="I47" s="69">
        <v>1</v>
      </c>
      <c r="J47" s="36">
        <f>ROUND(I47*H47,2)</f>
        <v>8</v>
      </c>
      <c r="K47" s="37"/>
      <c r="L47" s="38"/>
      <c r="M47" s="39">
        <f>K47+L47</f>
        <v>0</v>
      </c>
      <c r="N47" s="39"/>
      <c r="O47" s="39">
        <f>L47*J47</f>
        <v>0</v>
      </c>
      <c r="P47" s="39">
        <f>ROUND(N47+O47,2)</f>
        <v>0</v>
      </c>
      <c r="Q47" s="28"/>
      <c r="R47" s="28"/>
      <c r="S47" s="28"/>
      <c r="T47" s="28"/>
      <c r="U47" s="28"/>
      <c r="V47" s="28"/>
      <c r="W47" s="28"/>
      <c r="X47" s="29"/>
      <c r="Y47" s="29"/>
      <c r="Z47" s="29"/>
      <c r="AA47" s="29"/>
      <c r="AB47" s="29"/>
    </row>
    <row r="48" spans="1:28" s="30" customFormat="1" x14ac:dyDescent="0.25">
      <c r="A48" s="59">
        <v>39</v>
      </c>
      <c r="B48" s="40" t="s">
        <v>28</v>
      </c>
      <c r="C48" s="41"/>
      <c r="D48" s="162" t="s">
        <v>83</v>
      </c>
      <c r="E48" s="66" t="s">
        <v>85</v>
      </c>
      <c r="F48" s="42" t="s">
        <v>11</v>
      </c>
      <c r="G48" s="57" t="s">
        <v>29</v>
      </c>
      <c r="H48" s="48">
        <v>4</v>
      </c>
      <c r="I48" s="48">
        <v>1</v>
      </c>
      <c r="J48" s="144">
        <f t="shared" si="14"/>
        <v>4</v>
      </c>
      <c r="K48" s="46"/>
      <c r="L48" s="47"/>
      <c r="M48" s="4">
        <f t="shared" ref="M48:M49" si="19">K48+L48</f>
        <v>0</v>
      </c>
      <c r="N48" s="4">
        <f t="shared" ref="N48:N49" si="20">K48*J48</f>
        <v>0</v>
      </c>
      <c r="O48" s="4"/>
      <c r="P48" s="64">
        <f t="shared" si="13"/>
        <v>0</v>
      </c>
      <c r="Q48" s="28"/>
      <c r="R48" s="28"/>
      <c r="S48" s="28"/>
      <c r="T48" s="28"/>
      <c r="U48" s="28"/>
      <c r="V48" s="28"/>
      <c r="W48" s="28"/>
      <c r="X48" s="29"/>
      <c r="Y48" s="29"/>
      <c r="Z48" s="29"/>
      <c r="AA48" s="29"/>
      <c r="AB48" s="29"/>
    </row>
    <row r="49" spans="1:28" s="30" customFormat="1" x14ac:dyDescent="0.25">
      <c r="A49" s="59">
        <v>40</v>
      </c>
      <c r="B49" s="40" t="s">
        <v>28</v>
      </c>
      <c r="C49" s="41"/>
      <c r="D49" s="162" t="s">
        <v>84</v>
      </c>
      <c r="E49" s="66" t="s">
        <v>85</v>
      </c>
      <c r="F49" s="42" t="s">
        <v>11</v>
      </c>
      <c r="G49" s="57" t="s">
        <v>29</v>
      </c>
      <c r="H49" s="48">
        <v>4</v>
      </c>
      <c r="I49" s="48">
        <v>1</v>
      </c>
      <c r="J49" s="144">
        <f t="shared" si="14"/>
        <v>4</v>
      </c>
      <c r="K49" s="46"/>
      <c r="L49" s="47"/>
      <c r="M49" s="4">
        <f t="shared" si="19"/>
        <v>0</v>
      </c>
      <c r="N49" s="4">
        <f t="shared" si="20"/>
        <v>0</v>
      </c>
      <c r="O49" s="4"/>
      <c r="P49" s="64">
        <f t="shared" si="13"/>
        <v>0</v>
      </c>
      <c r="Q49" s="28"/>
      <c r="R49" s="28"/>
      <c r="S49" s="28"/>
      <c r="T49" s="28"/>
      <c r="U49" s="28"/>
      <c r="V49" s="28"/>
      <c r="W49" s="28"/>
      <c r="X49" s="29"/>
      <c r="Y49" s="29"/>
      <c r="Z49" s="29"/>
      <c r="AA49" s="29"/>
      <c r="AB49" s="29"/>
    </row>
    <row r="50" spans="1:28" s="30" customFormat="1" x14ac:dyDescent="0.25">
      <c r="A50" s="242">
        <v>41</v>
      </c>
      <c r="B50" s="242" t="s">
        <v>522</v>
      </c>
      <c r="C50" s="120" t="s">
        <v>551</v>
      </c>
      <c r="D50" s="33" t="s">
        <v>88</v>
      </c>
      <c r="E50" s="77"/>
      <c r="F50" s="34" t="s">
        <v>10</v>
      </c>
      <c r="G50" s="35" t="s">
        <v>29</v>
      </c>
      <c r="H50" s="69">
        <f>H51</f>
        <v>8</v>
      </c>
      <c r="I50" s="69">
        <v>1</v>
      </c>
      <c r="J50" s="36">
        <f>ROUND(I50*H50,2)</f>
        <v>8</v>
      </c>
      <c r="K50" s="37"/>
      <c r="L50" s="38"/>
      <c r="M50" s="39">
        <f>K50+L50</f>
        <v>0</v>
      </c>
      <c r="N50" s="39"/>
      <c r="O50" s="39">
        <f>L50*J50</f>
        <v>0</v>
      </c>
      <c r="P50" s="39">
        <f>ROUND(N50+O50,2)</f>
        <v>0</v>
      </c>
      <c r="Q50" s="28"/>
      <c r="R50" s="28"/>
      <c r="S50" s="28"/>
      <c r="T50" s="28"/>
      <c r="U50" s="28"/>
      <c r="V50" s="28"/>
      <c r="W50" s="28"/>
      <c r="X50" s="29"/>
      <c r="Y50" s="29"/>
      <c r="Z50" s="29"/>
      <c r="AA50" s="29"/>
      <c r="AB50" s="29"/>
    </row>
    <row r="51" spans="1:28" s="30" customFormat="1" x14ac:dyDescent="0.25">
      <c r="A51" s="59">
        <v>42</v>
      </c>
      <c r="B51" s="40" t="s">
        <v>28</v>
      </c>
      <c r="C51" s="41"/>
      <c r="D51" s="162" t="s">
        <v>314</v>
      </c>
      <c r="E51" s="66" t="s">
        <v>89</v>
      </c>
      <c r="F51" s="42" t="s">
        <v>11</v>
      </c>
      <c r="G51" s="57" t="s">
        <v>29</v>
      </c>
      <c r="H51" s="48">
        <v>8</v>
      </c>
      <c r="I51" s="48">
        <v>1</v>
      </c>
      <c r="J51" s="144">
        <f t="shared" si="14"/>
        <v>8</v>
      </c>
      <c r="K51" s="46"/>
      <c r="L51" s="47"/>
      <c r="M51" s="4">
        <f t="shared" ref="M51" si="21">K51+L51</f>
        <v>0</v>
      </c>
      <c r="N51" s="4">
        <f t="shared" ref="N51" si="22">K51*J51</f>
        <v>0</v>
      </c>
      <c r="O51" s="4"/>
      <c r="P51" s="64">
        <f t="shared" si="13"/>
        <v>0</v>
      </c>
      <c r="Q51" s="28"/>
      <c r="R51" s="28"/>
      <c r="S51" s="28"/>
      <c r="T51" s="28"/>
      <c r="U51" s="28"/>
      <c r="V51" s="28"/>
      <c r="W51" s="28"/>
      <c r="X51" s="29"/>
      <c r="Y51" s="29"/>
      <c r="Z51" s="29"/>
      <c r="AA51" s="29"/>
      <c r="AB51" s="29"/>
    </row>
    <row r="52" spans="1:28" s="30" customFormat="1" x14ac:dyDescent="0.25">
      <c r="A52" s="242">
        <v>43</v>
      </c>
      <c r="B52" s="242" t="s">
        <v>522</v>
      </c>
      <c r="C52" s="120" t="s">
        <v>534</v>
      </c>
      <c r="D52" s="33" t="s">
        <v>35</v>
      </c>
      <c r="E52" s="77"/>
      <c r="F52" s="34" t="s">
        <v>10</v>
      </c>
      <c r="G52" s="35" t="s">
        <v>29</v>
      </c>
      <c r="H52" s="69">
        <f>H53+H54+H55+H56+H57+H58+H59</f>
        <v>18</v>
      </c>
      <c r="I52" s="69">
        <v>1</v>
      </c>
      <c r="J52" s="36">
        <f>ROUND(I52*H52,2)</f>
        <v>18</v>
      </c>
      <c r="K52" s="37"/>
      <c r="L52" s="38"/>
      <c r="M52" s="39">
        <f>K52+L52</f>
        <v>0</v>
      </c>
      <c r="N52" s="39"/>
      <c r="O52" s="39">
        <f>L52*J52</f>
        <v>0</v>
      </c>
      <c r="P52" s="39">
        <f>ROUND(N52+O52,2)</f>
        <v>0</v>
      </c>
      <c r="Q52" s="28"/>
      <c r="R52" s="28"/>
      <c r="S52" s="28"/>
      <c r="T52" s="28"/>
      <c r="U52" s="28"/>
      <c r="V52" s="28"/>
      <c r="W52" s="28"/>
      <c r="X52" s="29"/>
      <c r="Y52" s="29"/>
      <c r="Z52" s="29"/>
      <c r="AA52" s="29"/>
      <c r="AB52" s="29"/>
    </row>
    <row r="53" spans="1:28" s="30" customFormat="1" ht="60" x14ac:dyDescent="0.25">
      <c r="A53" s="59">
        <v>44</v>
      </c>
      <c r="B53" s="40" t="s">
        <v>28</v>
      </c>
      <c r="C53" s="60"/>
      <c r="D53" s="162" t="s">
        <v>251</v>
      </c>
      <c r="E53" s="66" t="s">
        <v>252</v>
      </c>
      <c r="F53" s="42" t="s">
        <v>11</v>
      </c>
      <c r="G53" s="74" t="s">
        <v>29</v>
      </c>
      <c r="H53" s="48" t="s">
        <v>144</v>
      </c>
      <c r="I53" s="48">
        <v>1</v>
      </c>
      <c r="J53" s="67">
        <f t="shared" ref="J53:J60" si="23">I53*H53</f>
        <v>1</v>
      </c>
      <c r="K53" s="62"/>
      <c r="L53" s="63"/>
      <c r="M53" s="4">
        <f>K53+L53</f>
        <v>0</v>
      </c>
      <c r="N53" s="4">
        <f>K53*J53</f>
        <v>0</v>
      </c>
      <c r="O53" s="4"/>
      <c r="P53" s="64">
        <f t="shared" si="13"/>
        <v>0</v>
      </c>
      <c r="Q53" s="28"/>
      <c r="R53" s="28"/>
      <c r="S53" s="28"/>
      <c r="T53" s="28"/>
      <c r="U53" s="28"/>
      <c r="V53" s="28"/>
      <c r="W53" s="28"/>
      <c r="X53" s="29"/>
      <c r="Y53" s="29"/>
      <c r="Z53" s="29"/>
      <c r="AA53" s="29"/>
      <c r="AB53" s="29"/>
    </row>
    <row r="54" spans="1:28" s="30" customFormat="1" ht="60" x14ac:dyDescent="0.25">
      <c r="A54" s="59">
        <v>45</v>
      </c>
      <c r="B54" s="40" t="s">
        <v>28</v>
      </c>
      <c r="C54" s="60"/>
      <c r="D54" s="162" t="s">
        <v>253</v>
      </c>
      <c r="E54" s="66" t="s">
        <v>254</v>
      </c>
      <c r="F54" s="42" t="s">
        <v>11</v>
      </c>
      <c r="G54" s="74" t="s">
        <v>29</v>
      </c>
      <c r="H54" s="48" t="s">
        <v>148</v>
      </c>
      <c r="I54" s="48">
        <v>1</v>
      </c>
      <c r="J54" s="67">
        <f t="shared" si="23"/>
        <v>3</v>
      </c>
      <c r="K54" s="62"/>
      <c r="L54" s="63"/>
      <c r="M54" s="4">
        <f t="shared" ref="M54:M60" si="24">K54+L54</f>
        <v>0</v>
      </c>
      <c r="N54" s="4">
        <f t="shared" ref="N54:N60" si="25">K54*J54</f>
        <v>0</v>
      </c>
      <c r="O54" s="4"/>
      <c r="P54" s="64">
        <f t="shared" si="13"/>
        <v>0</v>
      </c>
      <c r="Q54" s="28"/>
      <c r="R54" s="28"/>
      <c r="S54" s="28"/>
      <c r="T54" s="28"/>
      <c r="U54" s="28"/>
      <c r="V54" s="28"/>
      <c r="W54" s="28"/>
      <c r="X54" s="29"/>
      <c r="Y54" s="29"/>
      <c r="Z54" s="29"/>
      <c r="AA54" s="29"/>
      <c r="AB54" s="29"/>
    </row>
    <row r="55" spans="1:28" s="30" customFormat="1" ht="60" x14ac:dyDescent="0.25">
      <c r="A55" s="59">
        <v>46</v>
      </c>
      <c r="B55" s="40" t="s">
        <v>28</v>
      </c>
      <c r="C55" s="60"/>
      <c r="D55" s="162" t="s">
        <v>255</v>
      </c>
      <c r="E55" s="66" t="s">
        <v>256</v>
      </c>
      <c r="F55" s="42" t="s">
        <v>11</v>
      </c>
      <c r="G55" s="74" t="s">
        <v>29</v>
      </c>
      <c r="H55" s="48" t="s">
        <v>157</v>
      </c>
      <c r="I55" s="48">
        <v>1</v>
      </c>
      <c r="J55" s="67">
        <f t="shared" si="23"/>
        <v>5</v>
      </c>
      <c r="K55" s="62"/>
      <c r="L55" s="63"/>
      <c r="M55" s="4">
        <f t="shared" si="24"/>
        <v>0</v>
      </c>
      <c r="N55" s="4">
        <f t="shared" si="25"/>
        <v>0</v>
      </c>
      <c r="O55" s="4"/>
      <c r="P55" s="64">
        <f t="shared" si="13"/>
        <v>0</v>
      </c>
      <c r="Q55" s="28"/>
      <c r="R55" s="28"/>
      <c r="S55" s="28"/>
      <c r="T55" s="28"/>
      <c r="U55" s="28"/>
      <c r="V55" s="28"/>
      <c r="W55" s="28"/>
      <c r="X55" s="29"/>
      <c r="Y55" s="29"/>
      <c r="Z55" s="29"/>
      <c r="AA55" s="29"/>
      <c r="AB55" s="29"/>
    </row>
    <row r="56" spans="1:28" s="30" customFormat="1" ht="60" x14ac:dyDescent="0.25">
      <c r="A56" s="59">
        <v>47</v>
      </c>
      <c r="B56" s="40" t="s">
        <v>28</v>
      </c>
      <c r="C56" s="60"/>
      <c r="D56" s="162" t="s">
        <v>257</v>
      </c>
      <c r="E56" s="66" t="s">
        <v>258</v>
      </c>
      <c r="F56" s="42" t="s">
        <v>11</v>
      </c>
      <c r="G56" s="74" t="s">
        <v>29</v>
      </c>
      <c r="H56" s="48" t="s">
        <v>240</v>
      </c>
      <c r="I56" s="48">
        <v>1</v>
      </c>
      <c r="J56" s="67">
        <f t="shared" si="23"/>
        <v>6</v>
      </c>
      <c r="K56" s="62"/>
      <c r="L56" s="63"/>
      <c r="M56" s="4">
        <f t="shared" si="24"/>
        <v>0</v>
      </c>
      <c r="N56" s="4">
        <f t="shared" si="25"/>
        <v>0</v>
      </c>
      <c r="O56" s="4"/>
      <c r="P56" s="64">
        <f t="shared" si="13"/>
        <v>0</v>
      </c>
      <c r="Q56" s="28"/>
      <c r="R56" s="28"/>
      <c r="S56" s="28"/>
      <c r="T56" s="28"/>
      <c r="U56" s="28"/>
      <c r="V56" s="28"/>
      <c r="W56" s="28"/>
      <c r="X56" s="29"/>
      <c r="Y56" s="29"/>
      <c r="Z56" s="29"/>
      <c r="AA56" s="29"/>
      <c r="AB56" s="29"/>
    </row>
    <row r="57" spans="1:28" s="30" customFormat="1" ht="45" x14ac:dyDescent="0.25">
      <c r="A57" s="59">
        <v>48</v>
      </c>
      <c r="B57" s="40" t="s">
        <v>28</v>
      </c>
      <c r="C57" s="60"/>
      <c r="D57" s="162" t="s">
        <v>259</v>
      </c>
      <c r="E57" s="66" t="s">
        <v>260</v>
      </c>
      <c r="F57" s="42" t="s">
        <v>11</v>
      </c>
      <c r="G57" s="74" t="s">
        <v>29</v>
      </c>
      <c r="H57" s="48" t="s">
        <v>144</v>
      </c>
      <c r="I57" s="48">
        <v>1</v>
      </c>
      <c r="J57" s="67">
        <f t="shared" si="23"/>
        <v>1</v>
      </c>
      <c r="K57" s="62"/>
      <c r="L57" s="63"/>
      <c r="M57" s="4">
        <f t="shared" si="24"/>
        <v>0</v>
      </c>
      <c r="N57" s="4">
        <f t="shared" si="25"/>
        <v>0</v>
      </c>
      <c r="O57" s="4"/>
      <c r="P57" s="64">
        <f t="shared" si="13"/>
        <v>0</v>
      </c>
      <c r="Q57" s="28"/>
      <c r="R57" s="28"/>
      <c r="S57" s="28"/>
      <c r="T57" s="28"/>
      <c r="U57" s="28"/>
      <c r="V57" s="28"/>
      <c r="W57" s="28"/>
      <c r="X57" s="29"/>
      <c r="Y57" s="29"/>
      <c r="Z57" s="29"/>
      <c r="AA57" s="29"/>
      <c r="AB57" s="29"/>
    </row>
    <row r="58" spans="1:28" s="30" customFormat="1" ht="60" x14ac:dyDescent="0.25">
      <c r="A58" s="59">
        <v>49</v>
      </c>
      <c r="B58" s="40" t="s">
        <v>28</v>
      </c>
      <c r="C58" s="60"/>
      <c r="D58" s="162" t="s">
        <v>261</v>
      </c>
      <c r="E58" s="66" t="s">
        <v>262</v>
      </c>
      <c r="F58" s="42" t="s">
        <v>11</v>
      </c>
      <c r="G58" s="74" t="s">
        <v>29</v>
      </c>
      <c r="H58" s="48" t="s">
        <v>144</v>
      </c>
      <c r="I58" s="48">
        <v>1</v>
      </c>
      <c r="J58" s="67">
        <f t="shared" si="23"/>
        <v>1</v>
      </c>
      <c r="K58" s="62"/>
      <c r="L58" s="63"/>
      <c r="M58" s="4">
        <f t="shared" si="24"/>
        <v>0</v>
      </c>
      <c r="N58" s="4">
        <f t="shared" si="25"/>
        <v>0</v>
      </c>
      <c r="O58" s="4"/>
      <c r="P58" s="64">
        <f t="shared" si="13"/>
        <v>0</v>
      </c>
      <c r="Q58" s="28"/>
      <c r="R58" s="28"/>
      <c r="S58" s="28"/>
      <c r="T58" s="28"/>
      <c r="U58" s="28"/>
      <c r="V58" s="28"/>
      <c r="W58" s="28"/>
      <c r="X58" s="29"/>
      <c r="Y58" s="29"/>
      <c r="Z58" s="29"/>
      <c r="AA58" s="29"/>
      <c r="AB58" s="29"/>
    </row>
    <row r="59" spans="1:28" s="30" customFormat="1" ht="54.75" customHeight="1" x14ac:dyDescent="0.25">
      <c r="A59" s="59">
        <v>50</v>
      </c>
      <c r="B59" s="40" t="s">
        <v>28</v>
      </c>
      <c r="C59" s="60"/>
      <c r="D59" s="162" t="s">
        <v>263</v>
      </c>
      <c r="E59" s="66" t="s">
        <v>264</v>
      </c>
      <c r="F59" s="42" t="s">
        <v>11</v>
      </c>
      <c r="G59" s="74" t="s">
        <v>29</v>
      </c>
      <c r="H59" s="48" t="s">
        <v>144</v>
      </c>
      <c r="I59" s="48">
        <v>1</v>
      </c>
      <c r="J59" s="67">
        <f t="shared" si="23"/>
        <v>1</v>
      </c>
      <c r="K59" s="62"/>
      <c r="L59" s="63"/>
      <c r="M59" s="4">
        <f t="shared" si="24"/>
        <v>0</v>
      </c>
      <c r="N59" s="4">
        <f t="shared" si="25"/>
        <v>0</v>
      </c>
      <c r="O59" s="4"/>
      <c r="P59" s="64">
        <f t="shared" si="13"/>
        <v>0</v>
      </c>
      <c r="Q59" s="28"/>
      <c r="R59" s="28"/>
      <c r="S59" s="28"/>
      <c r="T59" s="28"/>
      <c r="U59" s="28"/>
      <c r="V59" s="28"/>
      <c r="W59" s="28"/>
      <c r="X59" s="29"/>
      <c r="Y59" s="29"/>
      <c r="Z59" s="29"/>
      <c r="AA59" s="29"/>
      <c r="AB59" s="29"/>
    </row>
    <row r="60" spans="1:28" s="30" customFormat="1" ht="34.5" customHeight="1" x14ac:dyDescent="0.25">
      <c r="A60" s="59">
        <v>51</v>
      </c>
      <c r="B60" s="40" t="s">
        <v>28</v>
      </c>
      <c r="C60" s="60"/>
      <c r="D60" s="163" t="s">
        <v>265</v>
      </c>
      <c r="E60" s="66"/>
      <c r="F60" s="42" t="s">
        <v>11</v>
      </c>
      <c r="G60" s="74" t="s">
        <v>278</v>
      </c>
      <c r="H60" s="48">
        <v>1</v>
      </c>
      <c r="I60" s="48">
        <v>1</v>
      </c>
      <c r="J60" s="67">
        <f t="shared" si="23"/>
        <v>1</v>
      </c>
      <c r="K60" s="62"/>
      <c r="L60" s="63"/>
      <c r="M60" s="4">
        <f t="shared" si="24"/>
        <v>0</v>
      </c>
      <c r="N60" s="4">
        <f t="shared" si="25"/>
        <v>0</v>
      </c>
      <c r="O60" s="4"/>
      <c r="P60" s="64">
        <f t="shared" si="13"/>
        <v>0</v>
      </c>
      <c r="Q60" s="28"/>
      <c r="R60" s="28"/>
      <c r="S60" s="28"/>
      <c r="T60" s="28"/>
      <c r="U60" s="28"/>
      <c r="V60" s="28"/>
      <c r="W60" s="28"/>
      <c r="X60" s="29"/>
      <c r="Y60" s="29"/>
      <c r="Z60" s="29"/>
      <c r="AA60" s="29"/>
      <c r="AB60" s="29"/>
    </row>
    <row r="61" spans="1:28" s="30" customFormat="1" x14ac:dyDescent="0.25">
      <c r="A61" s="242">
        <v>52</v>
      </c>
      <c r="B61" s="242" t="s">
        <v>522</v>
      </c>
      <c r="C61" s="120" t="s">
        <v>535</v>
      </c>
      <c r="D61" s="33" t="s">
        <v>36</v>
      </c>
      <c r="E61" s="77"/>
      <c r="F61" s="34" t="s">
        <v>10</v>
      </c>
      <c r="G61" s="35" t="s">
        <v>28</v>
      </c>
      <c r="H61" s="69">
        <f>SUM(H62:H69)</f>
        <v>5873.72</v>
      </c>
      <c r="I61" s="69">
        <v>1</v>
      </c>
      <c r="J61" s="36">
        <f>ROUND(I61*H61,2)</f>
        <v>5873.72</v>
      </c>
      <c r="K61" s="37"/>
      <c r="L61" s="38"/>
      <c r="M61" s="39">
        <f>K61+L61</f>
        <v>0</v>
      </c>
      <c r="N61" s="39"/>
      <c r="O61" s="39">
        <f>L61*J61</f>
        <v>0</v>
      </c>
      <c r="P61" s="39">
        <f>ROUND(N61+O61,2)</f>
        <v>0</v>
      </c>
      <c r="Q61" s="28"/>
      <c r="R61" s="28"/>
      <c r="S61" s="28"/>
      <c r="T61" s="28"/>
      <c r="U61" s="28"/>
      <c r="V61" s="28"/>
      <c r="W61" s="28"/>
      <c r="X61" s="29"/>
      <c r="Y61" s="29"/>
      <c r="Z61" s="29"/>
      <c r="AA61" s="29"/>
      <c r="AB61" s="29"/>
    </row>
    <row r="62" spans="1:28" s="30" customFormat="1" x14ac:dyDescent="0.25">
      <c r="A62" s="59">
        <v>53</v>
      </c>
      <c r="B62" s="40" t="s">
        <v>28</v>
      </c>
      <c r="C62" s="41"/>
      <c r="D62" s="162" t="s">
        <v>57</v>
      </c>
      <c r="E62" s="66"/>
      <c r="F62" s="42" t="s">
        <v>11</v>
      </c>
      <c r="G62" s="61" t="s">
        <v>28</v>
      </c>
      <c r="H62" s="67">
        <v>2617.9899999999998</v>
      </c>
      <c r="I62" s="44">
        <v>1.1000000000000001</v>
      </c>
      <c r="J62" s="144">
        <f t="shared" ref="J62:J126" si="26">ROUND(I62*H62,0)</f>
        <v>2880</v>
      </c>
      <c r="K62" s="46"/>
      <c r="L62" s="47"/>
      <c r="M62" s="72">
        <f t="shared" ref="M62:M63" si="27">K62+L62</f>
        <v>0</v>
      </c>
      <c r="N62" s="72">
        <f t="shared" ref="N62:N63" si="28">K62*J62</f>
        <v>0</v>
      </c>
      <c r="O62" s="72"/>
      <c r="P62" s="64">
        <f t="shared" si="13"/>
        <v>0</v>
      </c>
      <c r="Q62" s="28"/>
      <c r="R62" s="28"/>
      <c r="S62" s="28"/>
      <c r="T62" s="28"/>
      <c r="U62" s="28"/>
      <c r="V62" s="28"/>
      <c r="W62" s="28"/>
      <c r="X62" s="29"/>
      <c r="Y62" s="29"/>
      <c r="Z62" s="29"/>
      <c r="AA62" s="29"/>
      <c r="AB62" s="29"/>
    </row>
    <row r="63" spans="1:28" s="30" customFormat="1" x14ac:dyDescent="0.25">
      <c r="A63" s="59">
        <v>54</v>
      </c>
      <c r="B63" s="40" t="s">
        <v>28</v>
      </c>
      <c r="C63" s="41"/>
      <c r="D63" s="162" t="s">
        <v>58</v>
      </c>
      <c r="E63" s="66"/>
      <c r="F63" s="42" t="s">
        <v>11</v>
      </c>
      <c r="G63" s="61" t="s">
        <v>28</v>
      </c>
      <c r="H63" s="67">
        <v>2254.5</v>
      </c>
      <c r="I63" s="44">
        <v>1.1000000000000001</v>
      </c>
      <c r="J63" s="144">
        <f t="shared" si="26"/>
        <v>2480</v>
      </c>
      <c r="K63" s="46"/>
      <c r="L63" s="47"/>
      <c r="M63" s="72">
        <f t="shared" si="27"/>
        <v>0</v>
      </c>
      <c r="N63" s="72">
        <f t="shared" si="28"/>
        <v>0</v>
      </c>
      <c r="O63" s="72"/>
      <c r="P63" s="64">
        <f t="shared" si="13"/>
        <v>0</v>
      </c>
      <c r="Q63" s="28"/>
      <c r="R63" s="28"/>
      <c r="S63" s="28"/>
      <c r="T63" s="28"/>
      <c r="U63" s="28"/>
      <c r="V63" s="28"/>
      <c r="W63" s="28"/>
      <c r="X63" s="29"/>
      <c r="Y63" s="29"/>
      <c r="Z63" s="29"/>
      <c r="AA63" s="29"/>
      <c r="AB63" s="29"/>
    </row>
    <row r="64" spans="1:28" s="30" customFormat="1" x14ac:dyDescent="0.25">
      <c r="A64" s="59">
        <v>55</v>
      </c>
      <c r="B64" s="40" t="s">
        <v>28</v>
      </c>
      <c r="C64" s="41"/>
      <c r="D64" s="162" t="s">
        <v>59</v>
      </c>
      <c r="E64" s="66"/>
      <c r="F64" s="42" t="s">
        <v>11</v>
      </c>
      <c r="G64" s="61" t="s">
        <v>28</v>
      </c>
      <c r="H64" s="67">
        <v>550.91999999999996</v>
      </c>
      <c r="I64" s="44">
        <v>1.1000000000000001</v>
      </c>
      <c r="J64" s="144">
        <f t="shared" si="26"/>
        <v>606</v>
      </c>
      <c r="K64" s="46"/>
      <c r="L64" s="47"/>
      <c r="M64" s="72">
        <f t="shared" ref="M64:M69" si="29">K64+L64</f>
        <v>0</v>
      </c>
      <c r="N64" s="72">
        <f t="shared" ref="N64:N69" si="30">K64*J64</f>
        <v>0</v>
      </c>
      <c r="O64" s="72"/>
      <c r="P64" s="64">
        <f t="shared" si="13"/>
        <v>0</v>
      </c>
      <c r="Q64" s="28"/>
      <c r="R64" s="28"/>
      <c r="S64" s="28"/>
      <c r="T64" s="28"/>
      <c r="U64" s="28"/>
      <c r="V64" s="28"/>
      <c r="W64" s="28"/>
      <c r="X64" s="29"/>
      <c r="Y64" s="29"/>
      <c r="Z64" s="29"/>
      <c r="AA64" s="29"/>
      <c r="AB64" s="29"/>
    </row>
    <row r="65" spans="1:28" s="30" customFormat="1" x14ac:dyDescent="0.25">
      <c r="A65" s="59">
        <v>56</v>
      </c>
      <c r="B65" s="40" t="s">
        <v>28</v>
      </c>
      <c r="C65" s="41"/>
      <c r="D65" s="162" t="s">
        <v>60</v>
      </c>
      <c r="E65" s="66"/>
      <c r="F65" s="42" t="s">
        <v>11</v>
      </c>
      <c r="G65" s="61" t="s">
        <v>28</v>
      </c>
      <c r="H65" s="67">
        <v>177.58</v>
      </c>
      <c r="I65" s="44">
        <v>1.1000000000000001</v>
      </c>
      <c r="J65" s="144">
        <f t="shared" si="26"/>
        <v>195</v>
      </c>
      <c r="K65" s="46"/>
      <c r="L65" s="47"/>
      <c r="M65" s="72">
        <f t="shared" si="29"/>
        <v>0</v>
      </c>
      <c r="N65" s="72">
        <f t="shared" si="30"/>
        <v>0</v>
      </c>
      <c r="O65" s="72"/>
      <c r="P65" s="64">
        <f t="shared" si="13"/>
        <v>0</v>
      </c>
      <c r="Q65" s="28"/>
      <c r="R65" s="28"/>
      <c r="S65" s="28"/>
      <c r="T65" s="28"/>
      <c r="U65" s="28"/>
      <c r="V65" s="28"/>
      <c r="W65" s="28"/>
      <c r="X65" s="29"/>
      <c r="Y65" s="29"/>
      <c r="Z65" s="29"/>
      <c r="AA65" s="29"/>
      <c r="AB65" s="29"/>
    </row>
    <row r="66" spans="1:28" s="30" customFormat="1" x14ac:dyDescent="0.25">
      <c r="A66" s="59">
        <v>57</v>
      </c>
      <c r="B66" s="40" t="s">
        <v>28</v>
      </c>
      <c r="C66" s="41"/>
      <c r="D66" s="71" t="s">
        <v>61</v>
      </c>
      <c r="E66" s="107"/>
      <c r="F66" s="42" t="s">
        <v>11</v>
      </c>
      <c r="G66" s="61" t="s">
        <v>28</v>
      </c>
      <c r="H66" s="44">
        <v>174.52</v>
      </c>
      <c r="I66" s="44">
        <v>1.1000000000000001</v>
      </c>
      <c r="J66" s="144">
        <f t="shared" si="26"/>
        <v>192</v>
      </c>
      <c r="K66" s="46"/>
      <c r="L66" s="47"/>
      <c r="M66" s="72">
        <f t="shared" si="29"/>
        <v>0</v>
      </c>
      <c r="N66" s="72">
        <f t="shared" si="30"/>
        <v>0</v>
      </c>
      <c r="O66" s="72"/>
      <c r="P66" s="64">
        <f t="shared" si="13"/>
        <v>0</v>
      </c>
      <c r="Q66" s="28"/>
      <c r="R66" s="28"/>
      <c r="S66" s="28"/>
      <c r="T66" s="28"/>
      <c r="U66" s="28"/>
      <c r="V66" s="28"/>
      <c r="W66" s="28"/>
      <c r="X66" s="29"/>
      <c r="Y66" s="29"/>
      <c r="Z66" s="29"/>
      <c r="AA66" s="29"/>
      <c r="AB66" s="29"/>
    </row>
    <row r="67" spans="1:28" s="30" customFormat="1" x14ac:dyDescent="0.25">
      <c r="A67" s="59">
        <v>58</v>
      </c>
      <c r="B67" s="40" t="s">
        <v>28</v>
      </c>
      <c r="C67" s="41"/>
      <c r="D67" s="71" t="s">
        <v>62</v>
      </c>
      <c r="E67" s="107"/>
      <c r="F67" s="42" t="s">
        <v>11</v>
      </c>
      <c r="G67" s="61" t="s">
        <v>28</v>
      </c>
      <c r="H67" s="44">
        <v>75.78</v>
      </c>
      <c r="I67" s="44">
        <v>1.1000000000000001</v>
      </c>
      <c r="J67" s="144">
        <f t="shared" si="26"/>
        <v>83</v>
      </c>
      <c r="K67" s="46"/>
      <c r="L67" s="47"/>
      <c r="M67" s="72">
        <f t="shared" si="29"/>
        <v>0</v>
      </c>
      <c r="N67" s="72">
        <f t="shared" si="30"/>
        <v>0</v>
      </c>
      <c r="O67" s="72"/>
      <c r="P67" s="64">
        <f t="shared" si="13"/>
        <v>0</v>
      </c>
      <c r="Q67" s="28"/>
      <c r="R67" s="28"/>
      <c r="S67" s="28"/>
      <c r="T67" s="28"/>
      <c r="U67" s="28"/>
      <c r="V67" s="28"/>
      <c r="W67" s="28"/>
      <c r="X67" s="29"/>
      <c r="Y67" s="29"/>
      <c r="Z67" s="29"/>
      <c r="AA67" s="29"/>
      <c r="AB67" s="29"/>
    </row>
    <row r="68" spans="1:28" s="30" customFormat="1" x14ac:dyDescent="0.25">
      <c r="A68" s="59">
        <v>59</v>
      </c>
      <c r="B68" s="40" t="s">
        <v>28</v>
      </c>
      <c r="C68" s="41"/>
      <c r="D68" s="71" t="s">
        <v>63</v>
      </c>
      <c r="E68" s="107"/>
      <c r="F68" s="42" t="s">
        <v>11</v>
      </c>
      <c r="G68" s="61" t="s">
        <v>28</v>
      </c>
      <c r="H68" s="44">
        <v>21.71</v>
      </c>
      <c r="I68" s="44">
        <v>1.1000000000000001</v>
      </c>
      <c r="J68" s="144">
        <f t="shared" si="26"/>
        <v>24</v>
      </c>
      <c r="K68" s="46"/>
      <c r="L68" s="47"/>
      <c r="M68" s="72">
        <f t="shared" si="29"/>
        <v>0</v>
      </c>
      <c r="N68" s="72">
        <f t="shared" si="30"/>
        <v>0</v>
      </c>
      <c r="O68" s="72"/>
      <c r="P68" s="64">
        <f t="shared" si="13"/>
        <v>0</v>
      </c>
      <c r="Q68" s="28"/>
      <c r="R68" s="28"/>
      <c r="S68" s="28"/>
      <c r="T68" s="28"/>
      <c r="U68" s="28"/>
      <c r="V68" s="28"/>
      <c r="W68" s="28"/>
      <c r="X68" s="29"/>
      <c r="Y68" s="29"/>
      <c r="Z68" s="29"/>
      <c r="AA68" s="29"/>
      <c r="AB68" s="29"/>
    </row>
    <row r="69" spans="1:28" s="30" customFormat="1" x14ac:dyDescent="0.25">
      <c r="A69" s="59">
        <v>60</v>
      </c>
      <c r="B69" s="40" t="s">
        <v>28</v>
      </c>
      <c r="C69" s="41"/>
      <c r="D69" s="71" t="s">
        <v>64</v>
      </c>
      <c r="E69" s="107"/>
      <c r="F69" s="42" t="s">
        <v>11</v>
      </c>
      <c r="G69" s="61" t="s">
        <v>28</v>
      </c>
      <c r="H69" s="44">
        <v>0.72</v>
      </c>
      <c r="I69" s="44">
        <v>1.1000000000000001</v>
      </c>
      <c r="J69" s="144">
        <f t="shared" si="26"/>
        <v>1</v>
      </c>
      <c r="K69" s="46"/>
      <c r="L69" s="47"/>
      <c r="M69" s="72">
        <f t="shared" si="29"/>
        <v>0</v>
      </c>
      <c r="N69" s="72">
        <f t="shared" si="30"/>
        <v>0</v>
      </c>
      <c r="O69" s="72"/>
      <c r="P69" s="64">
        <f t="shared" si="13"/>
        <v>0</v>
      </c>
      <c r="Q69" s="28"/>
      <c r="R69" s="28"/>
      <c r="S69" s="28"/>
      <c r="T69" s="28"/>
      <c r="U69" s="28"/>
      <c r="V69" s="28"/>
      <c r="W69" s="28"/>
      <c r="X69" s="29"/>
      <c r="Y69" s="29"/>
      <c r="Z69" s="29"/>
      <c r="AA69" s="29"/>
      <c r="AB69" s="29"/>
    </row>
    <row r="70" spans="1:28" s="30" customFormat="1" x14ac:dyDescent="0.25">
      <c r="A70" s="242">
        <v>61</v>
      </c>
      <c r="B70" s="242" t="s">
        <v>522</v>
      </c>
      <c r="C70" s="258" t="s">
        <v>543</v>
      </c>
      <c r="D70" s="33" t="s">
        <v>37</v>
      </c>
      <c r="E70" s="77"/>
      <c r="F70" s="34" t="s">
        <v>10</v>
      </c>
      <c r="G70" s="35" t="s">
        <v>29</v>
      </c>
      <c r="H70" s="81">
        <f>H71+H72+H73+H74+H75+H76+H77+H78+H79+H80+H81+H82+H83+H84+H85+H86+H87+H88+H89+H90+H91+H92+H93+H94+H95+H96+H97+H98+H99+H100+H101+H102+H103+H104+H105+H106+H107+H108+H109+H110+H111+H112</f>
        <v>360</v>
      </c>
      <c r="I70" s="69">
        <v>1</v>
      </c>
      <c r="J70" s="36">
        <f>ROUND(I70*H70,2)</f>
        <v>360</v>
      </c>
      <c r="K70" s="37"/>
      <c r="L70" s="38"/>
      <c r="M70" s="39">
        <f>K70+L70</f>
        <v>0</v>
      </c>
      <c r="N70" s="39"/>
      <c r="O70" s="39">
        <f>L70*J70</f>
        <v>0</v>
      </c>
      <c r="P70" s="39">
        <f>ROUND(N70+O70,2)</f>
        <v>0</v>
      </c>
      <c r="Q70" s="28"/>
      <c r="R70" s="28"/>
      <c r="S70" s="28"/>
      <c r="T70" s="28"/>
      <c r="U70" s="28"/>
      <c r="V70" s="28"/>
      <c r="W70" s="28"/>
      <c r="X70" s="29"/>
      <c r="Y70" s="29"/>
      <c r="Z70" s="29"/>
      <c r="AA70" s="29"/>
      <c r="AB70" s="29"/>
    </row>
    <row r="71" spans="1:28" s="30" customFormat="1" x14ac:dyDescent="0.25">
      <c r="A71" s="59">
        <v>62</v>
      </c>
      <c r="B71" s="40" t="s">
        <v>28</v>
      </c>
      <c r="C71" s="41"/>
      <c r="D71" s="162" t="s">
        <v>158</v>
      </c>
      <c r="E71" s="66" t="s">
        <v>159</v>
      </c>
      <c r="F71" s="42" t="s">
        <v>11</v>
      </c>
      <c r="G71" s="61" t="s">
        <v>29</v>
      </c>
      <c r="H71" s="48" t="s">
        <v>144</v>
      </c>
      <c r="I71" s="48">
        <v>1</v>
      </c>
      <c r="J71" s="144">
        <f t="shared" si="26"/>
        <v>1</v>
      </c>
      <c r="K71" s="46"/>
      <c r="L71" s="47"/>
      <c r="M71" s="72">
        <f t="shared" ref="M71:M119" si="31">K71+L71</f>
        <v>0</v>
      </c>
      <c r="N71" s="72">
        <f t="shared" ref="N71:N120" si="32">K71*J71</f>
        <v>0</v>
      </c>
      <c r="O71" s="72"/>
      <c r="P71" s="64">
        <f t="shared" ref="P71:P126" si="33">ROUND(N71+O71,2)</f>
        <v>0</v>
      </c>
      <c r="Q71" s="28"/>
      <c r="R71" s="28"/>
      <c r="S71" s="28"/>
      <c r="T71" s="28"/>
      <c r="U71" s="28"/>
      <c r="V71" s="28"/>
      <c r="W71" s="28"/>
      <c r="X71" s="29"/>
      <c r="Y71" s="29"/>
      <c r="Z71" s="29"/>
      <c r="AA71" s="29"/>
      <c r="AB71" s="29"/>
    </row>
    <row r="72" spans="1:28" s="30" customFormat="1" x14ac:dyDescent="0.25">
      <c r="A72" s="59">
        <v>63</v>
      </c>
      <c r="B72" s="40" t="s">
        <v>28</v>
      </c>
      <c r="C72" s="41"/>
      <c r="D72" s="162" t="s">
        <v>160</v>
      </c>
      <c r="E72" s="66" t="s">
        <v>161</v>
      </c>
      <c r="F72" s="42" t="s">
        <v>11</v>
      </c>
      <c r="G72" s="61" t="s">
        <v>29</v>
      </c>
      <c r="H72" s="48" t="s">
        <v>144</v>
      </c>
      <c r="I72" s="48">
        <v>1</v>
      </c>
      <c r="J72" s="144">
        <f t="shared" si="26"/>
        <v>1</v>
      </c>
      <c r="K72" s="46"/>
      <c r="L72" s="47"/>
      <c r="M72" s="72">
        <f t="shared" si="31"/>
        <v>0</v>
      </c>
      <c r="N72" s="72">
        <f t="shared" si="32"/>
        <v>0</v>
      </c>
      <c r="O72" s="72"/>
      <c r="P72" s="64">
        <f t="shared" si="33"/>
        <v>0</v>
      </c>
      <c r="Q72" s="28"/>
      <c r="R72" s="28"/>
      <c r="S72" s="28"/>
      <c r="T72" s="28"/>
      <c r="U72" s="28"/>
      <c r="V72" s="28"/>
      <c r="W72" s="28"/>
      <c r="X72" s="29"/>
      <c r="Y72" s="29"/>
      <c r="Z72" s="29"/>
      <c r="AA72" s="29"/>
      <c r="AB72" s="29"/>
    </row>
    <row r="73" spans="1:28" s="30" customFormat="1" x14ac:dyDescent="0.25">
      <c r="A73" s="59">
        <v>64</v>
      </c>
      <c r="B73" s="40" t="s">
        <v>28</v>
      </c>
      <c r="C73" s="41"/>
      <c r="D73" s="162" t="s">
        <v>162</v>
      </c>
      <c r="E73" s="66" t="s">
        <v>163</v>
      </c>
      <c r="F73" s="42" t="s">
        <v>11</v>
      </c>
      <c r="G73" s="61" t="s">
        <v>29</v>
      </c>
      <c r="H73" s="48" t="s">
        <v>144</v>
      </c>
      <c r="I73" s="48">
        <v>1</v>
      </c>
      <c r="J73" s="144">
        <f t="shared" si="26"/>
        <v>1</v>
      </c>
      <c r="K73" s="46"/>
      <c r="L73" s="47"/>
      <c r="M73" s="72">
        <f t="shared" si="31"/>
        <v>0</v>
      </c>
      <c r="N73" s="72">
        <f t="shared" si="32"/>
        <v>0</v>
      </c>
      <c r="O73" s="72"/>
      <c r="P73" s="64">
        <f t="shared" si="33"/>
        <v>0</v>
      </c>
      <c r="Q73" s="28"/>
      <c r="R73" s="28"/>
      <c r="S73" s="28"/>
      <c r="T73" s="28"/>
      <c r="U73" s="28"/>
      <c r="V73" s="28"/>
      <c r="W73" s="28"/>
      <c r="X73" s="29"/>
      <c r="Y73" s="29"/>
      <c r="Z73" s="29"/>
      <c r="AA73" s="29"/>
      <c r="AB73" s="29"/>
    </row>
    <row r="74" spans="1:28" s="30" customFormat="1" x14ac:dyDescent="0.25">
      <c r="A74" s="59">
        <v>65</v>
      </c>
      <c r="B74" s="40" t="s">
        <v>28</v>
      </c>
      <c r="C74" s="41"/>
      <c r="D74" s="162" t="s">
        <v>164</v>
      </c>
      <c r="E74" s="66" t="s">
        <v>165</v>
      </c>
      <c r="F74" s="42" t="s">
        <v>11</v>
      </c>
      <c r="G74" s="61" t="s">
        <v>29</v>
      </c>
      <c r="H74" s="48" t="s">
        <v>144</v>
      </c>
      <c r="I74" s="48">
        <v>1</v>
      </c>
      <c r="J74" s="144">
        <f t="shared" si="26"/>
        <v>1</v>
      </c>
      <c r="K74" s="46"/>
      <c r="L74" s="47"/>
      <c r="M74" s="72">
        <f t="shared" si="31"/>
        <v>0</v>
      </c>
      <c r="N74" s="72">
        <f t="shared" si="32"/>
        <v>0</v>
      </c>
      <c r="O74" s="72"/>
      <c r="P74" s="64">
        <f t="shared" si="33"/>
        <v>0</v>
      </c>
      <c r="Q74" s="28"/>
      <c r="R74" s="28"/>
      <c r="S74" s="28"/>
      <c r="T74" s="28"/>
      <c r="U74" s="28"/>
      <c r="V74" s="28"/>
      <c r="W74" s="28"/>
      <c r="X74" s="29"/>
      <c r="Y74" s="29"/>
      <c r="Z74" s="29"/>
      <c r="AA74" s="29"/>
      <c r="AB74" s="29"/>
    </row>
    <row r="75" spans="1:28" s="30" customFormat="1" x14ac:dyDescent="0.25">
      <c r="A75" s="59">
        <v>66</v>
      </c>
      <c r="B75" s="40" t="s">
        <v>28</v>
      </c>
      <c r="C75" s="41"/>
      <c r="D75" s="162" t="s">
        <v>166</v>
      </c>
      <c r="E75" s="66" t="s">
        <v>167</v>
      </c>
      <c r="F75" s="42" t="s">
        <v>11</v>
      </c>
      <c r="G75" s="61" t="s">
        <v>29</v>
      </c>
      <c r="H75" s="48" t="s">
        <v>144</v>
      </c>
      <c r="I75" s="48">
        <v>1</v>
      </c>
      <c r="J75" s="144">
        <f t="shared" si="26"/>
        <v>1</v>
      </c>
      <c r="K75" s="46"/>
      <c r="L75" s="47"/>
      <c r="M75" s="72">
        <f t="shared" ref="M75:M98" si="34">K75+L75</f>
        <v>0</v>
      </c>
      <c r="N75" s="72">
        <f t="shared" ref="N75:N98" si="35">K75*J75</f>
        <v>0</v>
      </c>
      <c r="O75" s="72"/>
      <c r="P75" s="64">
        <f t="shared" si="33"/>
        <v>0</v>
      </c>
      <c r="Q75" s="28"/>
      <c r="R75" s="28"/>
      <c r="S75" s="28"/>
      <c r="T75" s="28"/>
      <c r="U75" s="28"/>
      <c r="V75" s="28"/>
      <c r="W75" s="28"/>
      <c r="X75" s="29"/>
      <c r="Y75" s="29"/>
      <c r="Z75" s="29"/>
      <c r="AA75" s="29"/>
      <c r="AB75" s="29"/>
    </row>
    <row r="76" spans="1:28" s="30" customFormat="1" x14ac:dyDescent="0.25">
      <c r="A76" s="59">
        <v>67</v>
      </c>
      <c r="B76" s="40" t="s">
        <v>28</v>
      </c>
      <c r="C76" s="41"/>
      <c r="D76" s="162" t="s">
        <v>168</v>
      </c>
      <c r="E76" s="66" t="s">
        <v>169</v>
      </c>
      <c r="F76" s="42" t="s">
        <v>11</v>
      </c>
      <c r="G76" s="61" t="s">
        <v>29</v>
      </c>
      <c r="H76" s="48" t="s">
        <v>238</v>
      </c>
      <c r="I76" s="48">
        <v>1</v>
      </c>
      <c r="J76" s="144">
        <f t="shared" si="26"/>
        <v>15</v>
      </c>
      <c r="K76" s="46"/>
      <c r="L76" s="47"/>
      <c r="M76" s="72">
        <f t="shared" si="34"/>
        <v>0</v>
      </c>
      <c r="N76" s="72">
        <f t="shared" si="35"/>
        <v>0</v>
      </c>
      <c r="O76" s="72"/>
      <c r="P76" s="64">
        <f t="shared" si="33"/>
        <v>0</v>
      </c>
      <c r="Q76" s="28"/>
      <c r="R76" s="28"/>
      <c r="S76" s="28"/>
      <c r="T76" s="28"/>
      <c r="U76" s="28"/>
      <c r="V76" s="28"/>
      <c r="W76" s="28"/>
      <c r="X76" s="29"/>
      <c r="Y76" s="29"/>
      <c r="Z76" s="29"/>
      <c r="AA76" s="29"/>
      <c r="AB76" s="29"/>
    </row>
    <row r="77" spans="1:28" s="30" customFormat="1" x14ac:dyDescent="0.25">
      <c r="A77" s="59">
        <v>68</v>
      </c>
      <c r="B77" s="40" t="s">
        <v>28</v>
      </c>
      <c r="C77" s="41"/>
      <c r="D77" s="162" t="s">
        <v>170</v>
      </c>
      <c r="E77" s="66" t="s">
        <v>171</v>
      </c>
      <c r="F77" s="42" t="s">
        <v>11</v>
      </c>
      <c r="G77" s="61" t="s">
        <v>29</v>
      </c>
      <c r="H77" s="48" t="s">
        <v>239</v>
      </c>
      <c r="I77" s="48">
        <v>1</v>
      </c>
      <c r="J77" s="144">
        <f t="shared" si="26"/>
        <v>9</v>
      </c>
      <c r="K77" s="46"/>
      <c r="L77" s="47"/>
      <c r="M77" s="72">
        <f t="shared" si="34"/>
        <v>0</v>
      </c>
      <c r="N77" s="72">
        <f t="shared" si="35"/>
        <v>0</v>
      </c>
      <c r="O77" s="72"/>
      <c r="P77" s="64">
        <f t="shared" si="33"/>
        <v>0</v>
      </c>
      <c r="Q77" s="28"/>
      <c r="R77" s="28"/>
      <c r="S77" s="28"/>
      <c r="T77" s="28"/>
      <c r="U77" s="28"/>
      <c r="V77" s="28"/>
      <c r="W77" s="28"/>
      <c r="X77" s="29"/>
      <c r="Y77" s="29"/>
      <c r="Z77" s="29"/>
      <c r="AA77" s="29"/>
      <c r="AB77" s="29"/>
    </row>
    <row r="78" spans="1:28" s="30" customFormat="1" x14ac:dyDescent="0.25">
      <c r="A78" s="59">
        <v>69</v>
      </c>
      <c r="B78" s="40" t="s">
        <v>28</v>
      </c>
      <c r="C78" s="41"/>
      <c r="D78" s="162" t="s">
        <v>172</v>
      </c>
      <c r="E78" s="66" t="s">
        <v>173</v>
      </c>
      <c r="F78" s="42" t="s">
        <v>11</v>
      </c>
      <c r="G78" s="61" t="s">
        <v>29</v>
      </c>
      <c r="H78" s="48" t="s">
        <v>146</v>
      </c>
      <c r="I78" s="48">
        <v>1</v>
      </c>
      <c r="J78" s="144">
        <f t="shared" si="26"/>
        <v>2</v>
      </c>
      <c r="K78" s="46"/>
      <c r="L78" s="47"/>
      <c r="M78" s="72">
        <f t="shared" si="34"/>
        <v>0</v>
      </c>
      <c r="N78" s="72">
        <f t="shared" si="35"/>
        <v>0</v>
      </c>
      <c r="O78" s="72"/>
      <c r="P78" s="64">
        <f t="shared" si="33"/>
        <v>0</v>
      </c>
      <c r="Q78" s="28"/>
      <c r="R78" s="28"/>
      <c r="S78" s="28"/>
      <c r="T78" s="28"/>
      <c r="U78" s="28"/>
      <c r="V78" s="28"/>
      <c r="W78" s="28"/>
      <c r="X78" s="29"/>
      <c r="Y78" s="29"/>
      <c r="Z78" s="29"/>
      <c r="AA78" s="29"/>
      <c r="AB78" s="29"/>
    </row>
    <row r="79" spans="1:28" s="30" customFormat="1" x14ac:dyDescent="0.25">
      <c r="A79" s="59">
        <v>70</v>
      </c>
      <c r="B79" s="40" t="s">
        <v>28</v>
      </c>
      <c r="C79" s="41"/>
      <c r="D79" s="162" t="s">
        <v>174</v>
      </c>
      <c r="E79" s="66" t="s">
        <v>175</v>
      </c>
      <c r="F79" s="42" t="s">
        <v>11</v>
      </c>
      <c r="G79" s="61" t="s">
        <v>29</v>
      </c>
      <c r="H79" s="48" t="s">
        <v>240</v>
      </c>
      <c r="I79" s="48">
        <v>1</v>
      </c>
      <c r="J79" s="144">
        <f t="shared" si="26"/>
        <v>6</v>
      </c>
      <c r="K79" s="46"/>
      <c r="L79" s="47"/>
      <c r="M79" s="72">
        <f t="shared" si="34"/>
        <v>0</v>
      </c>
      <c r="N79" s="72">
        <f t="shared" si="35"/>
        <v>0</v>
      </c>
      <c r="O79" s="72"/>
      <c r="P79" s="64">
        <f t="shared" si="33"/>
        <v>0</v>
      </c>
      <c r="Q79" s="28"/>
      <c r="R79" s="28"/>
      <c r="S79" s="28"/>
      <c r="T79" s="28"/>
      <c r="U79" s="28"/>
      <c r="V79" s="28"/>
      <c r="W79" s="28"/>
      <c r="X79" s="29"/>
      <c r="Y79" s="29"/>
      <c r="Z79" s="29"/>
      <c r="AA79" s="29"/>
      <c r="AB79" s="29"/>
    </row>
    <row r="80" spans="1:28" s="30" customFormat="1" x14ac:dyDescent="0.25">
      <c r="A80" s="59">
        <v>71</v>
      </c>
      <c r="B80" s="40" t="s">
        <v>28</v>
      </c>
      <c r="C80" s="41"/>
      <c r="D80" s="162" t="s">
        <v>176</v>
      </c>
      <c r="E80" s="66" t="s">
        <v>177</v>
      </c>
      <c r="F80" s="42" t="s">
        <v>11</v>
      </c>
      <c r="G80" s="61" t="s">
        <v>29</v>
      </c>
      <c r="H80" s="48" t="s">
        <v>144</v>
      </c>
      <c r="I80" s="48">
        <v>1</v>
      </c>
      <c r="J80" s="144">
        <f t="shared" si="26"/>
        <v>1</v>
      </c>
      <c r="K80" s="46"/>
      <c r="L80" s="47"/>
      <c r="M80" s="72">
        <f t="shared" si="34"/>
        <v>0</v>
      </c>
      <c r="N80" s="72">
        <f t="shared" si="35"/>
        <v>0</v>
      </c>
      <c r="O80" s="72"/>
      <c r="P80" s="64">
        <f t="shared" si="33"/>
        <v>0</v>
      </c>
      <c r="Q80" s="28"/>
      <c r="R80" s="28"/>
      <c r="S80" s="28"/>
      <c r="T80" s="28"/>
      <c r="U80" s="28"/>
      <c r="V80" s="28"/>
      <c r="W80" s="28"/>
      <c r="X80" s="29"/>
      <c r="Y80" s="29"/>
      <c r="Z80" s="29"/>
      <c r="AA80" s="29"/>
      <c r="AB80" s="29"/>
    </row>
    <row r="81" spans="1:28" s="30" customFormat="1" x14ac:dyDescent="0.25">
      <c r="A81" s="59">
        <v>72</v>
      </c>
      <c r="B81" s="40" t="s">
        <v>28</v>
      </c>
      <c r="C81" s="41"/>
      <c r="D81" s="162" t="s">
        <v>178</v>
      </c>
      <c r="E81" s="66" t="s">
        <v>179</v>
      </c>
      <c r="F81" s="42" t="s">
        <v>11</v>
      </c>
      <c r="G81" s="61" t="s">
        <v>29</v>
      </c>
      <c r="H81" s="48" t="s">
        <v>146</v>
      </c>
      <c r="I81" s="48">
        <v>1</v>
      </c>
      <c r="J81" s="144">
        <f t="shared" si="26"/>
        <v>2</v>
      </c>
      <c r="K81" s="46"/>
      <c r="L81" s="47"/>
      <c r="M81" s="72">
        <f t="shared" si="34"/>
        <v>0</v>
      </c>
      <c r="N81" s="72">
        <f t="shared" si="35"/>
        <v>0</v>
      </c>
      <c r="O81" s="72"/>
      <c r="P81" s="64">
        <f t="shared" si="33"/>
        <v>0</v>
      </c>
      <c r="Q81" s="28"/>
      <c r="R81" s="28"/>
      <c r="S81" s="28"/>
      <c r="T81" s="28"/>
      <c r="U81" s="28"/>
      <c r="V81" s="28"/>
      <c r="W81" s="28"/>
      <c r="X81" s="29"/>
      <c r="Y81" s="29"/>
      <c r="Z81" s="29"/>
      <c r="AA81" s="29"/>
      <c r="AB81" s="29"/>
    </row>
    <row r="82" spans="1:28" s="30" customFormat="1" x14ac:dyDescent="0.25">
      <c r="A82" s="59">
        <v>73</v>
      </c>
      <c r="B82" s="40" t="s">
        <v>28</v>
      </c>
      <c r="C82" s="41"/>
      <c r="D82" s="162" t="s">
        <v>180</v>
      </c>
      <c r="E82" s="66" t="s">
        <v>181</v>
      </c>
      <c r="F82" s="42" t="s">
        <v>11</v>
      </c>
      <c r="G82" s="61" t="s">
        <v>29</v>
      </c>
      <c r="H82" s="48" t="s">
        <v>144</v>
      </c>
      <c r="I82" s="48">
        <v>1</v>
      </c>
      <c r="J82" s="144">
        <f t="shared" si="26"/>
        <v>1</v>
      </c>
      <c r="K82" s="46"/>
      <c r="L82" s="47"/>
      <c r="M82" s="72">
        <f t="shared" si="34"/>
        <v>0</v>
      </c>
      <c r="N82" s="72">
        <f t="shared" si="35"/>
        <v>0</v>
      </c>
      <c r="O82" s="72"/>
      <c r="P82" s="64">
        <f t="shared" si="33"/>
        <v>0</v>
      </c>
      <c r="Q82" s="28"/>
      <c r="R82" s="28"/>
      <c r="S82" s="28"/>
      <c r="T82" s="28"/>
      <c r="U82" s="28"/>
      <c r="V82" s="28"/>
      <c r="W82" s="28"/>
      <c r="X82" s="29"/>
      <c r="Y82" s="29"/>
      <c r="Z82" s="29"/>
      <c r="AA82" s="29"/>
      <c r="AB82" s="29"/>
    </row>
    <row r="83" spans="1:28" s="30" customFormat="1" x14ac:dyDescent="0.25">
      <c r="A83" s="59">
        <v>74</v>
      </c>
      <c r="B83" s="40" t="s">
        <v>28</v>
      </c>
      <c r="C83" s="41"/>
      <c r="D83" s="162" t="s">
        <v>182</v>
      </c>
      <c r="E83" s="66" t="s">
        <v>183</v>
      </c>
      <c r="F83" s="42" t="s">
        <v>11</v>
      </c>
      <c r="G83" s="61" t="s">
        <v>29</v>
      </c>
      <c r="H83" s="48" t="s">
        <v>148</v>
      </c>
      <c r="I83" s="48">
        <v>1</v>
      </c>
      <c r="J83" s="144">
        <f t="shared" si="26"/>
        <v>3</v>
      </c>
      <c r="K83" s="46"/>
      <c r="L83" s="47"/>
      <c r="M83" s="72">
        <f t="shared" si="34"/>
        <v>0</v>
      </c>
      <c r="N83" s="72">
        <f t="shared" si="35"/>
        <v>0</v>
      </c>
      <c r="O83" s="72"/>
      <c r="P83" s="64">
        <f t="shared" si="33"/>
        <v>0</v>
      </c>
      <c r="Q83" s="28"/>
      <c r="R83" s="28"/>
      <c r="S83" s="28"/>
      <c r="T83" s="28"/>
      <c r="U83" s="28"/>
      <c r="V83" s="28"/>
      <c r="W83" s="28"/>
      <c r="X83" s="29"/>
      <c r="Y83" s="29"/>
      <c r="Z83" s="29"/>
      <c r="AA83" s="29"/>
      <c r="AB83" s="29"/>
    </row>
    <row r="84" spans="1:28" s="30" customFormat="1" x14ac:dyDescent="0.25">
      <c r="A84" s="59">
        <v>75</v>
      </c>
      <c r="B84" s="40" t="s">
        <v>28</v>
      </c>
      <c r="C84" s="41"/>
      <c r="D84" s="162" t="s">
        <v>184</v>
      </c>
      <c r="E84" s="66" t="s">
        <v>185</v>
      </c>
      <c r="F84" s="42" t="s">
        <v>11</v>
      </c>
      <c r="G84" s="61" t="s">
        <v>29</v>
      </c>
      <c r="H84" s="48" t="s">
        <v>150</v>
      </c>
      <c r="I84" s="48">
        <v>1</v>
      </c>
      <c r="J84" s="144">
        <f t="shared" si="26"/>
        <v>17</v>
      </c>
      <c r="K84" s="46"/>
      <c r="L84" s="47"/>
      <c r="M84" s="72">
        <f t="shared" si="34"/>
        <v>0</v>
      </c>
      <c r="N84" s="72">
        <f t="shared" si="35"/>
        <v>0</v>
      </c>
      <c r="O84" s="72"/>
      <c r="P84" s="64">
        <f t="shared" si="33"/>
        <v>0</v>
      </c>
      <c r="Q84" s="28"/>
      <c r="R84" s="28"/>
      <c r="S84" s="28"/>
      <c r="T84" s="28"/>
      <c r="U84" s="28"/>
      <c r="V84" s="28"/>
      <c r="W84" s="28"/>
      <c r="X84" s="29"/>
      <c r="Y84" s="29"/>
      <c r="Z84" s="29"/>
      <c r="AA84" s="29"/>
      <c r="AB84" s="29"/>
    </row>
    <row r="85" spans="1:28" s="30" customFormat="1" x14ac:dyDescent="0.25">
      <c r="A85" s="59">
        <v>76</v>
      </c>
      <c r="B85" s="40" t="s">
        <v>28</v>
      </c>
      <c r="C85" s="41"/>
      <c r="D85" s="162" t="s">
        <v>186</v>
      </c>
      <c r="E85" s="66" t="s">
        <v>187</v>
      </c>
      <c r="F85" s="42" t="s">
        <v>11</v>
      </c>
      <c r="G85" s="61" t="s">
        <v>29</v>
      </c>
      <c r="H85" s="48" t="s">
        <v>241</v>
      </c>
      <c r="I85" s="48">
        <v>1</v>
      </c>
      <c r="J85" s="144">
        <f t="shared" si="26"/>
        <v>30</v>
      </c>
      <c r="K85" s="46"/>
      <c r="L85" s="47"/>
      <c r="M85" s="72">
        <f t="shared" si="34"/>
        <v>0</v>
      </c>
      <c r="N85" s="72">
        <f t="shared" si="35"/>
        <v>0</v>
      </c>
      <c r="O85" s="72"/>
      <c r="P85" s="64">
        <f t="shared" si="33"/>
        <v>0</v>
      </c>
      <c r="Q85" s="28"/>
      <c r="R85" s="28"/>
      <c r="S85" s="28"/>
      <c r="T85" s="28"/>
      <c r="U85" s="28"/>
      <c r="V85" s="28"/>
      <c r="W85" s="28"/>
      <c r="X85" s="29"/>
      <c r="Y85" s="29"/>
      <c r="Z85" s="29"/>
      <c r="AA85" s="29"/>
      <c r="AB85" s="29"/>
    </row>
    <row r="86" spans="1:28" s="30" customFormat="1" x14ac:dyDescent="0.25">
      <c r="A86" s="59">
        <v>77</v>
      </c>
      <c r="B86" s="40" t="s">
        <v>28</v>
      </c>
      <c r="C86" s="41"/>
      <c r="D86" s="162" t="s">
        <v>188</v>
      </c>
      <c r="E86" s="66" t="s">
        <v>189</v>
      </c>
      <c r="F86" s="42" t="s">
        <v>11</v>
      </c>
      <c r="G86" s="61" t="s">
        <v>29</v>
      </c>
      <c r="H86" s="48" t="s">
        <v>145</v>
      </c>
      <c r="I86" s="48">
        <v>1</v>
      </c>
      <c r="J86" s="144">
        <f t="shared" si="26"/>
        <v>12</v>
      </c>
      <c r="K86" s="46"/>
      <c r="L86" s="47"/>
      <c r="M86" s="72">
        <f t="shared" si="34"/>
        <v>0</v>
      </c>
      <c r="N86" s="72">
        <f t="shared" si="35"/>
        <v>0</v>
      </c>
      <c r="O86" s="72"/>
      <c r="P86" s="64">
        <f t="shared" si="33"/>
        <v>0</v>
      </c>
      <c r="Q86" s="28"/>
      <c r="R86" s="28"/>
      <c r="S86" s="28"/>
      <c r="T86" s="28"/>
      <c r="U86" s="28"/>
      <c r="V86" s="28"/>
      <c r="W86" s="28"/>
      <c r="X86" s="29"/>
      <c r="Y86" s="29"/>
      <c r="Z86" s="29"/>
      <c r="AA86" s="29"/>
      <c r="AB86" s="29"/>
    </row>
    <row r="87" spans="1:28" s="30" customFormat="1" x14ac:dyDescent="0.25">
      <c r="A87" s="59">
        <v>78</v>
      </c>
      <c r="B87" s="40" t="s">
        <v>28</v>
      </c>
      <c r="C87" s="41"/>
      <c r="D87" s="162" t="s">
        <v>190</v>
      </c>
      <c r="E87" s="66" t="s">
        <v>191</v>
      </c>
      <c r="F87" s="42" t="s">
        <v>11</v>
      </c>
      <c r="G87" s="61" t="s">
        <v>29</v>
      </c>
      <c r="H87" s="48" t="s">
        <v>242</v>
      </c>
      <c r="I87" s="48">
        <v>1</v>
      </c>
      <c r="J87" s="144">
        <f t="shared" si="26"/>
        <v>27</v>
      </c>
      <c r="K87" s="46"/>
      <c r="L87" s="47"/>
      <c r="M87" s="72">
        <f t="shared" si="34"/>
        <v>0</v>
      </c>
      <c r="N87" s="72">
        <f t="shared" si="35"/>
        <v>0</v>
      </c>
      <c r="O87" s="72"/>
      <c r="P87" s="64">
        <f t="shared" si="33"/>
        <v>0</v>
      </c>
      <c r="Q87" s="28"/>
      <c r="R87" s="28"/>
      <c r="S87" s="28"/>
      <c r="T87" s="28"/>
      <c r="U87" s="28"/>
      <c r="V87" s="28"/>
      <c r="W87" s="28"/>
      <c r="X87" s="29"/>
      <c r="Y87" s="29"/>
      <c r="Z87" s="29"/>
      <c r="AA87" s="29"/>
      <c r="AB87" s="29"/>
    </row>
    <row r="88" spans="1:28" s="30" customFormat="1" x14ac:dyDescent="0.25">
      <c r="A88" s="59">
        <v>79</v>
      </c>
      <c r="B88" s="40" t="s">
        <v>28</v>
      </c>
      <c r="C88" s="41"/>
      <c r="D88" s="162" t="s">
        <v>192</v>
      </c>
      <c r="E88" s="66" t="s">
        <v>193</v>
      </c>
      <c r="F88" s="42" t="s">
        <v>11</v>
      </c>
      <c r="G88" s="61" t="s">
        <v>29</v>
      </c>
      <c r="H88" s="48" t="s">
        <v>238</v>
      </c>
      <c r="I88" s="48">
        <v>1</v>
      </c>
      <c r="J88" s="144">
        <f t="shared" si="26"/>
        <v>15</v>
      </c>
      <c r="K88" s="46"/>
      <c r="L88" s="47"/>
      <c r="M88" s="72">
        <f t="shared" si="34"/>
        <v>0</v>
      </c>
      <c r="N88" s="72">
        <f t="shared" si="35"/>
        <v>0</v>
      </c>
      <c r="O88" s="72"/>
      <c r="P88" s="64">
        <f t="shared" si="33"/>
        <v>0</v>
      </c>
      <c r="Q88" s="28"/>
      <c r="R88" s="28"/>
      <c r="S88" s="28"/>
      <c r="T88" s="28"/>
      <c r="U88" s="28"/>
      <c r="V88" s="28"/>
      <c r="W88" s="28"/>
      <c r="X88" s="29"/>
      <c r="Y88" s="29"/>
      <c r="Z88" s="29"/>
      <c r="AA88" s="29"/>
      <c r="AB88" s="29"/>
    </row>
    <row r="89" spans="1:28" s="30" customFormat="1" x14ac:dyDescent="0.25">
      <c r="A89" s="59">
        <v>80</v>
      </c>
      <c r="B89" s="40" t="s">
        <v>28</v>
      </c>
      <c r="C89" s="41"/>
      <c r="D89" s="162" t="s">
        <v>194</v>
      </c>
      <c r="E89" s="66" t="s">
        <v>195</v>
      </c>
      <c r="F89" s="42" t="s">
        <v>11</v>
      </c>
      <c r="G89" s="61" t="s">
        <v>29</v>
      </c>
      <c r="H89" s="48" t="s">
        <v>152</v>
      </c>
      <c r="I89" s="48">
        <v>1</v>
      </c>
      <c r="J89" s="144">
        <f t="shared" si="26"/>
        <v>11</v>
      </c>
      <c r="K89" s="46"/>
      <c r="L89" s="47"/>
      <c r="M89" s="72">
        <f t="shared" si="34"/>
        <v>0</v>
      </c>
      <c r="N89" s="72">
        <f t="shared" si="35"/>
        <v>0</v>
      </c>
      <c r="O89" s="72"/>
      <c r="P89" s="64">
        <f t="shared" si="33"/>
        <v>0</v>
      </c>
      <c r="Q89" s="28"/>
      <c r="R89" s="28"/>
      <c r="S89" s="28"/>
      <c r="T89" s="28"/>
      <c r="U89" s="28"/>
      <c r="V89" s="28"/>
      <c r="W89" s="28"/>
      <c r="X89" s="29"/>
      <c r="Y89" s="29"/>
      <c r="Z89" s="29"/>
      <c r="AA89" s="29"/>
      <c r="AB89" s="29"/>
    </row>
    <row r="90" spans="1:28" s="30" customFormat="1" x14ac:dyDescent="0.25">
      <c r="A90" s="59">
        <v>81</v>
      </c>
      <c r="B90" s="40" t="s">
        <v>28</v>
      </c>
      <c r="C90" s="41"/>
      <c r="D90" s="162" t="s">
        <v>196</v>
      </c>
      <c r="E90" s="66" t="s">
        <v>197</v>
      </c>
      <c r="F90" s="42" t="s">
        <v>11</v>
      </c>
      <c r="G90" s="61" t="s">
        <v>29</v>
      </c>
      <c r="H90" s="48" t="s">
        <v>243</v>
      </c>
      <c r="I90" s="48">
        <v>1</v>
      </c>
      <c r="J90" s="144">
        <f t="shared" si="26"/>
        <v>20</v>
      </c>
      <c r="K90" s="46"/>
      <c r="L90" s="47"/>
      <c r="M90" s="72">
        <f t="shared" si="34"/>
        <v>0</v>
      </c>
      <c r="N90" s="72">
        <f t="shared" si="35"/>
        <v>0</v>
      </c>
      <c r="O90" s="72"/>
      <c r="P90" s="64">
        <f t="shared" si="33"/>
        <v>0</v>
      </c>
      <c r="Q90" s="28"/>
      <c r="R90" s="28"/>
      <c r="S90" s="28"/>
      <c r="T90" s="28"/>
      <c r="U90" s="28"/>
      <c r="V90" s="28"/>
      <c r="W90" s="28"/>
      <c r="X90" s="29"/>
      <c r="Y90" s="29"/>
      <c r="Z90" s="29"/>
      <c r="AA90" s="29"/>
      <c r="AB90" s="29"/>
    </row>
    <row r="91" spans="1:28" s="30" customFormat="1" x14ac:dyDescent="0.25">
      <c r="A91" s="59">
        <v>82</v>
      </c>
      <c r="B91" s="40" t="s">
        <v>28</v>
      </c>
      <c r="C91" s="41"/>
      <c r="D91" s="162" t="s">
        <v>198</v>
      </c>
      <c r="E91" s="66" t="s">
        <v>199</v>
      </c>
      <c r="F91" s="42" t="s">
        <v>11</v>
      </c>
      <c r="G91" s="61" t="s">
        <v>29</v>
      </c>
      <c r="H91" s="48" t="s">
        <v>241</v>
      </c>
      <c r="I91" s="48">
        <v>1</v>
      </c>
      <c r="J91" s="144">
        <f t="shared" si="26"/>
        <v>30</v>
      </c>
      <c r="K91" s="46"/>
      <c r="L91" s="47"/>
      <c r="M91" s="72">
        <f t="shared" si="34"/>
        <v>0</v>
      </c>
      <c r="N91" s="72">
        <f t="shared" si="35"/>
        <v>0</v>
      </c>
      <c r="O91" s="72"/>
      <c r="P91" s="64">
        <f t="shared" si="33"/>
        <v>0</v>
      </c>
      <c r="Q91" s="28"/>
      <c r="R91" s="28"/>
      <c r="S91" s="28"/>
      <c r="T91" s="28"/>
      <c r="U91" s="28"/>
      <c r="V91" s="28"/>
      <c r="W91" s="28"/>
      <c r="X91" s="29"/>
      <c r="Y91" s="29"/>
      <c r="Z91" s="29"/>
      <c r="AA91" s="29"/>
      <c r="AB91" s="29"/>
    </row>
    <row r="92" spans="1:28" s="30" customFormat="1" x14ac:dyDescent="0.25">
      <c r="A92" s="59">
        <v>83</v>
      </c>
      <c r="B92" s="40" t="s">
        <v>28</v>
      </c>
      <c r="C92" s="41"/>
      <c r="D92" s="162" t="s">
        <v>200</v>
      </c>
      <c r="E92" s="66" t="s">
        <v>201</v>
      </c>
      <c r="F92" s="42" t="s">
        <v>11</v>
      </c>
      <c r="G92" s="61" t="s">
        <v>29</v>
      </c>
      <c r="H92" s="48" t="s">
        <v>157</v>
      </c>
      <c r="I92" s="48">
        <v>1</v>
      </c>
      <c r="J92" s="144">
        <f t="shared" si="26"/>
        <v>5</v>
      </c>
      <c r="K92" s="46"/>
      <c r="L92" s="47"/>
      <c r="M92" s="72">
        <f t="shared" si="34"/>
        <v>0</v>
      </c>
      <c r="N92" s="72">
        <f t="shared" si="35"/>
        <v>0</v>
      </c>
      <c r="O92" s="72"/>
      <c r="P92" s="64">
        <f t="shared" si="33"/>
        <v>0</v>
      </c>
      <c r="Q92" s="28"/>
      <c r="R92" s="28"/>
      <c r="S92" s="28"/>
      <c r="T92" s="28"/>
      <c r="U92" s="28"/>
      <c r="V92" s="28"/>
      <c r="W92" s="28"/>
      <c r="X92" s="29"/>
      <c r="Y92" s="29"/>
      <c r="Z92" s="29"/>
      <c r="AA92" s="29"/>
      <c r="AB92" s="29"/>
    </row>
    <row r="93" spans="1:28" s="30" customFormat="1" x14ac:dyDescent="0.25">
      <c r="A93" s="59">
        <v>84</v>
      </c>
      <c r="B93" s="40" t="s">
        <v>28</v>
      </c>
      <c r="C93" s="41"/>
      <c r="D93" s="162" t="s">
        <v>202</v>
      </c>
      <c r="E93" s="66" t="s">
        <v>203</v>
      </c>
      <c r="F93" s="42" t="s">
        <v>11</v>
      </c>
      <c r="G93" s="61" t="s">
        <v>29</v>
      </c>
      <c r="H93" s="48" t="s">
        <v>238</v>
      </c>
      <c r="I93" s="48">
        <v>1</v>
      </c>
      <c r="J93" s="144">
        <f t="shared" si="26"/>
        <v>15</v>
      </c>
      <c r="K93" s="46"/>
      <c r="L93" s="47"/>
      <c r="M93" s="72">
        <f t="shared" si="34"/>
        <v>0</v>
      </c>
      <c r="N93" s="72">
        <f t="shared" si="35"/>
        <v>0</v>
      </c>
      <c r="O93" s="72"/>
      <c r="P93" s="64">
        <f t="shared" si="33"/>
        <v>0</v>
      </c>
      <c r="Q93" s="28"/>
      <c r="R93" s="28"/>
      <c r="S93" s="28"/>
      <c r="T93" s="28"/>
      <c r="U93" s="28"/>
      <c r="V93" s="28"/>
      <c r="W93" s="28"/>
      <c r="X93" s="29"/>
      <c r="Y93" s="29"/>
      <c r="Z93" s="29"/>
      <c r="AA93" s="29"/>
      <c r="AB93" s="29"/>
    </row>
    <row r="94" spans="1:28" s="30" customFormat="1" x14ac:dyDescent="0.25">
      <c r="A94" s="59">
        <v>85</v>
      </c>
      <c r="B94" s="40" t="s">
        <v>28</v>
      </c>
      <c r="C94" s="41"/>
      <c r="D94" s="162" t="s">
        <v>204</v>
      </c>
      <c r="E94" s="66" t="s">
        <v>205</v>
      </c>
      <c r="F94" s="42" t="s">
        <v>11</v>
      </c>
      <c r="G94" s="61" t="s">
        <v>29</v>
      </c>
      <c r="H94" s="48" t="s">
        <v>149</v>
      </c>
      <c r="I94" s="48">
        <v>1</v>
      </c>
      <c r="J94" s="144">
        <f t="shared" si="26"/>
        <v>4</v>
      </c>
      <c r="K94" s="46"/>
      <c r="L94" s="47"/>
      <c r="M94" s="72">
        <f t="shared" si="34"/>
        <v>0</v>
      </c>
      <c r="N94" s="72">
        <f t="shared" si="35"/>
        <v>0</v>
      </c>
      <c r="O94" s="72"/>
      <c r="P94" s="64">
        <f t="shared" si="33"/>
        <v>0</v>
      </c>
      <c r="Q94" s="28"/>
      <c r="R94" s="28"/>
      <c r="S94" s="28"/>
      <c r="T94" s="28"/>
      <c r="U94" s="28"/>
      <c r="V94" s="28"/>
      <c r="W94" s="28"/>
      <c r="X94" s="29"/>
      <c r="Y94" s="29"/>
      <c r="Z94" s="29"/>
      <c r="AA94" s="29"/>
      <c r="AB94" s="29"/>
    </row>
    <row r="95" spans="1:28" s="30" customFormat="1" x14ac:dyDescent="0.25">
      <c r="A95" s="59">
        <v>86</v>
      </c>
      <c r="B95" s="40" t="s">
        <v>28</v>
      </c>
      <c r="C95" s="41"/>
      <c r="D95" s="162" t="s">
        <v>206</v>
      </c>
      <c r="E95" s="66" t="s">
        <v>207</v>
      </c>
      <c r="F95" s="42" t="s">
        <v>11</v>
      </c>
      <c r="G95" s="61" t="s">
        <v>29</v>
      </c>
      <c r="H95" s="48" t="s">
        <v>238</v>
      </c>
      <c r="I95" s="48">
        <v>1</v>
      </c>
      <c r="J95" s="144">
        <f t="shared" si="26"/>
        <v>15</v>
      </c>
      <c r="K95" s="46"/>
      <c r="L95" s="47"/>
      <c r="M95" s="72">
        <f t="shared" si="34"/>
        <v>0</v>
      </c>
      <c r="N95" s="72">
        <f t="shared" si="35"/>
        <v>0</v>
      </c>
      <c r="O95" s="72"/>
      <c r="P95" s="64">
        <f t="shared" si="33"/>
        <v>0</v>
      </c>
      <c r="Q95" s="28"/>
      <c r="R95" s="28"/>
      <c r="S95" s="28"/>
      <c r="T95" s="28"/>
      <c r="U95" s="28"/>
      <c r="V95" s="28"/>
      <c r="W95" s="28"/>
      <c r="X95" s="29"/>
      <c r="Y95" s="29"/>
      <c r="Z95" s="29"/>
      <c r="AA95" s="29"/>
      <c r="AB95" s="29"/>
    </row>
    <row r="96" spans="1:28" s="30" customFormat="1" x14ac:dyDescent="0.25">
      <c r="A96" s="59">
        <v>87</v>
      </c>
      <c r="B96" s="40" t="s">
        <v>28</v>
      </c>
      <c r="C96" s="41"/>
      <c r="D96" s="162" t="s">
        <v>208</v>
      </c>
      <c r="E96" s="66" t="s">
        <v>209</v>
      </c>
      <c r="F96" s="42" t="s">
        <v>11</v>
      </c>
      <c r="G96" s="61" t="s">
        <v>29</v>
      </c>
      <c r="H96" s="48" t="s">
        <v>244</v>
      </c>
      <c r="I96" s="48">
        <v>1</v>
      </c>
      <c r="J96" s="144">
        <f t="shared" si="26"/>
        <v>29</v>
      </c>
      <c r="K96" s="46"/>
      <c r="L96" s="47"/>
      <c r="M96" s="72">
        <f t="shared" si="34"/>
        <v>0</v>
      </c>
      <c r="N96" s="72">
        <f t="shared" si="35"/>
        <v>0</v>
      </c>
      <c r="O96" s="72"/>
      <c r="P96" s="64">
        <f t="shared" si="33"/>
        <v>0</v>
      </c>
      <c r="Q96" s="28"/>
      <c r="R96" s="28"/>
      <c r="S96" s="28"/>
      <c r="T96" s="28"/>
      <c r="U96" s="28"/>
      <c r="V96" s="28"/>
      <c r="W96" s="28"/>
      <c r="X96" s="29"/>
      <c r="Y96" s="29"/>
      <c r="Z96" s="29"/>
      <c r="AA96" s="29"/>
      <c r="AB96" s="29"/>
    </row>
    <row r="97" spans="1:28" s="30" customFormat="1" x14ac:dyDescent="0.25">
      <c r="A97" s="59">
        <v>88</v>
      </c>
      <c r="B97" s="40" t="s">
        <v>28</v>
      </c>
      <c r="C97" s="41"/>
      <c r="D97" s="162" t="s">
        <v>210</v>
      </c>
      <c r="E97" s="66" t="s">
        <v>211</v>
      </c>
      <c r="F97" s="42" t="s">
        <v>11</v>
      </c>
      <c r="G97" s="61" t="s">
        <v>29</v>
      </c>
      <c r="H97" s="48" t="s">
        <v>245</v>
      </c>
      <c r="I97" s="48">
        <v>1</v>
      </c>
      <c r="J97" s="144">
        <f t="shared" si="26"/>
        <v>18</v>
      </c>
      <c r="K97" s="46"/>
      <c r="L97" s="47"/>
      <c r="M97" s="72">
        <f t="shared" si="34"/>
        <v>0</v>
      </c>
      <c r="N97" s="72">
        <f t="shared" si="35"/>
        <v>0</v>
      </c>
      <c r="O97" s="72"/>
      <c r="P97" s="64">
        <f t="shared" si="33"/>
        <v>0</v>
      </c>
      <c r="Q97" s="28"/>
      <c r="R97" s="28"/>
      <c r="S97" s="28"/>
      <c r="T97" s="28"/>
      <c r="U97" s="28"/>
      <c r="V97" s="28"/>
      <c r="W97" s="28"/>
      <c r="X97" s="29"/>
      <c r="Y97" s="29"/>
      <c r="Z97" s="29"/>
      <c r="AA97" s="29"/>
      <c r="AB97" s="29"/>
    </row>
    <row r="98" spans="1:28" s="30" customFormat="1" x14ac:dyDescent="0.25">
      <c r="A98" s="59">
        <v>89</v>
      </c>
      <c r="B98" s="40" t="s">
        <v>28</v>
      </c>
      <c r="C98" s="41"/>
      <c r="D98" s="162" t="s">
        <v>212</v>
      </c>
      <c r="E98" s="66" t="s">
        <v>213</v>
      </c>
      <c r="F98" s="42" t="s">
        <v>11</v>
      </c>
      <c r="G98" s="61" t="s">
        <v>29</v>
      </c>
      <c r="H98" s="48" t="s">
        <v>154</v>
      </c>
      <c r="I98" s="48">
        <v>1</v>
      </c>
      <c r="J98" s="144">
        <f t="shared" si="26"/>
        <v>8</v>
      </c>
      <c r="K98" s="46"/>
      <c r="L98" s="47"/>
      <c r="M98" s="72">
        <f t="shared" si="34"/>
        <v>0</v>
      </c>
      <c r="N98" s="72">
        <f t="shared" si="35"/>
        <v>0</v>
      </c>
      <c r="O98" s="72"/>
      <c r="P98" s="64">
        <f t="shared" si="33"/>
        <v>0</v>
      </c>
      <c r="Q98" s="28"/>
      <c r="R98" s="28"/>
      <c r="S98" s="28"/>
      <c r="T98" s="28"/>
      <c r="U98" s="28"/>
      <c r="V98" s="28"/>
      <c r="W98" s="28"/>
      <c r="X98" s="29"/>
      <c r="Y98" s="29"/>
      <c r="Z98" s="29"/>
      <c r="AA98" s="29"/>
      <c r="AB98" s="29"/>
    </row>
    <row r="99" spans="1:28" s="30" customFormat="1" x14ac:dyDescent="0.25">
      <c r="A99" s="59">
        <v>90</v>
      </c>
      <c r="B99" s="40" t="s">
        <v>28</v>
      </c>
      <c r="C99" s="41"/>
      <c r="D99" s="162" t="s">
        <v>214</v>
      </c>
      <c r="E99" s="66" t="s">
        <v>215</v>
      </c>
      <c r="F99" s="42" t="s">
        <v>11</v>
      </c>
      <c r="G99" s="61" t="s">
        <v>29</v>
      </c>
      <c r="H99" s="48" t="s">
        <v>144</v>
      </c>
      <c r="I99" s="48">
        <v>1</v>
      </c>
      <c r="J99" s="144">
        <f t="shared" si="26"/>
        <v>1</v>
      </c>
      <c r="K99" s="46"/>
      <c r="L99" s="47"/>
      <c r="M99" s="72">
        <f t="shared" ref="M99:M111" si="36">K99+L99</f>
        <v>0</v>
      </c>
      <c r="N99" s="72">
        <f t="shared" ref="N99:N111" si="37">K99*J99</f>
        <v>0</v>
      </c>
      <c r="O99" s="72"/>
      <c r="P99" s="64">
        <f t="shared" si="33"/>
        <v>0</v>
      </c>
      <c r="Q99" s="28"/>
      <c r="R99" s="28"/>
      <c r="S99" s="28"/>
      <c r="T99" s="28"/>
      <c r="U99" s="28"/>
      <c r="V99" s="28"/>
      <c r="W99" s="28"/>
      <c r="X99" s="29"/>
      <c r="Y99" s="29"/>
      <c r="Z99" s="29"/>
      <c r="AA99" s="29"/>
      <c r="AB99" s="29"/>
    </row>
    <row r="100" spans="1:28" s="30" customFormat="1" x14ac:dyDescent="0.25">
      <c r="A100" s="59">
        <v>91</v>
      </c>
      <c r="B100" s="40" t="s">
        <v>28</v>
      </c>
      <c r="C100" s="41"/>
      <c r="D100" s="162" t="s">
        <v>216</v>
      </c>
      <c r="E100" s="66" t="s">
        <v>217</v>
      </c>
      <c r="F100" s="42" t="s">
        <v>11</v>
      </c>
      <c r="G100" s="61" t="s">
        <v>29</v>
      </c>
      <c r="H100" s="48" t="s">
        <v>144</v>
      </c>
      <c r="I100" s="48">
        <v>1</v>
      </c>
      <c r="J100" s="144">
        <f t="shared" si="26"/>
        <v>1</v>
      </c>
      <c r="K100" s="46"/>
      <c r="L100" s="47"/>
      <c r="M100" s="72">
        <f t="shared" si="36"/>
        <v>0</v>
      </c>
      <c r="N100" s="72">
        <f t="shared" si="37"/>
        <v>0</v>
      </c>
      <c r="O100" s="72"/>
      <c r="P100" s="64">
        <f t="shared" si="33"/>
        <v>0</v>
      </c>
      <c r="Q100" s="28"/>
      <c r="R100" s="28"/>
      <c r="S100" s="28"/>
      <c r="T100" s="28"/>
      <c r="U100" s="28"/>
      <c r="V100" s="28"/>
      <c r="W100" s="28"/>
      <c r="X100" s="29"/>
      <c r="Y100" s="29"/>
      <c r="Z100" s="29"/>
      <c r="AA100" s="29"/>
      <c r="AB100" s="29"/>
    </row>
    <row r="101" spans="1:28" s="30" customFormat="1" x14ac:dyDescent="0.25">
      <c r="A101" s="59">
        <v>92</v>
      </c>
      <c r="B101" s="40" t="s">
        <v>28</v>
      </c>
      <c r="C101" s="41"/>
      <c r="D101" s="162" t="s">
        <v>218</v>
      </c>
      <c r="E101" s="66" t="s">
        <v>219</v>
      </c>
      <c r="F101" s="42" t="s">
        <v>11</v>
      </c>
      <c r="G101" s="61" t="s">
        <v>29</v>
      </c>
      <c r="H101" s="48" t="s">
        <v>144</v>
      </c>
      <c r="I101" s="48">
        <v>1</v>
      </c>
      <c r="J101" s="144">
        <f t="shared" si="26"/>
        <v>1</v>
      </c>
      <c r="K101" s="46"/>
      <c r="L101" s="47"/>
      <c r="M101" s="72">
        <f t="shared" si="36"/>
        <v>0</v>
      </c>
      <c r="N101" s="72">
        <f t="shared" si="37"/>
        <v>0</v>
      </c>
      <c r="O101" s="72"/>
      <c r="P101" s="64">
        <f t="shared" si="33"/>
        <v>0</v>
      </c>
      <c r="Q101" s="28"/>
      <c r="R101" s="28"/>
      <c r="S101" s="28"/>
      <c r="T101" s="28"/>
      <c r="U101" s="28"/>
      <c r="V101" s="28"/>
      <c r="W101" s="28"/>
      <c r="X101" s="29"/>
      <c r="Y101" s="29"/>
      <c r="Z101" s="29"/>
      <c r="AA101" s="29"/>
      <c r="AB101" s="29"/>
    </row>
    <row r="102" spans="1:28" s="30" customFormat="1" x14ac:dyDescent="0.25">
      <c r="A102" s="59">
        <v>93</v>
      </c>
      <c r="B102" s="40" t="s">
        <v>28</v>
      </c>
      <c r="C102" s="41"/>
      <c r="D102" s="162" t="s">
        <v>220</v>
      </c>
      <c r="E102" s="66" t="s">
        <v>221</v>
      </c>
      <c r="F102" s="42" t="s">
        <v>11</v>
      </c>
      <c r="G102" s="61" t="s">
        <v>29</v>
      </c>
      <c r="H102" s="48" t="s">
        <v>240</v>
      </c>
      <c r="I102" s="48">
        <v>1</v>
      </c>
      <c r="J102" s="144">
        <f t="shared" si="26"/>
        <v>6</v>
      </c>
      <c r="K102" s="46"/>
      <c r="L102" s="47"/>
      <c r="M102" s="72">
        <f t="shared" si="36"/>
        <v>0</v>
      </c>
      <c r="N102" s="72">
        <f t="shared" si="37"/>
        <v>0</v>
      </c>
      <c r="O102" s="72"/>
      <c r="P102" s="64">
        <f t="shared" si="33"/>
        <v>0</v>
      </c>
      <c r="Q102" s="28"/>
      <c r="R102" s="28"/>
      <c r="S102" s="28"/>
      <c r="T102" s="28"/>
      <c r="U102" s="28"/>
      <c r="V102" s="28"/>
      <c r="W102" s="28"/>
      <c r="X102" s="29"/>
      <c r="Y102" s="29"/>
      <c r="Z102" s="29"/>
      <c r="AA102" s="29"/>
      <c r="AB102" s="29"/>
    </row>
    <row r="103" spans="1:28" s="30" customFormat="1" x14ac:dyDescent="0.25">
      <c r="A103" s="59">
        <v>94</v>
      </c>
      <c r="B103" s="40" t="s">
        <v>28</v>
      </c>
      <c r="C103" s="41"/>
      <c r="D103" s="162" t="s">
        <v>222</v>
      </c>
      <c r="E103" s="66" t="s">
        <v>223</v>
      </c>
      <c r="F103" s="42" t="s">
        <v>11</v>
      </c>
      <c r="G103" s="61" t="s">
        <v>29</v>
      </c>
      <c r="H103" s="48" t="s">
        <v>148</v>
      </c>
      <c r="I103" s="48">
        <v>1</v>
      </c>
      <c r="J103" s="144">
        <f t="shared" si="26"/>
        <v>3</v>
      </c>
      <c r="K103" s="46"/>
      <c r="L103" s="47"/>
      <c r="M103" s="72">
        <f t="shared" si="36"/>
        <v>0</v>
      </c>
      <c r="N103" s="72">
        <f t="shared" si="37"/>
        <v>0</v>
      </c>
      <c r="O103" s="72"/>
      <c r="P103" s="64">
        <f t="shared" si="33"/>
        <v>0</v>
      </c>
      <c r="Q103" s="28"/>
      <c r="R103" s="28"/>
      <c r="S103" s="28"/>
      <c r="T103" s="28"/>
      <c r="U103" s="28"/>
      <c r="V103" s="28"/>
      <c r="W103" s="28"/>
      <c r="X103" s="29"/>
      <c r="Y103" s="29"/>
      <c r="Z103" s="29"/>
      <c r="AA103" s="29"/>
      <c r="AB103" s="29"/>
    </row>
    <row r="104" spans="1:28" s="30" customFormat="1" x14ac:dyDescent="0.25">
      <c r="A104" s="59">
        <v>95</v>
      </c>
      <c r="B104" s="40" t="s">
        <v>28</v>
      </c>
      <c r="C104" s="41"/>
      <c r="D104" s="162" t="s">
        <v>224</v>
      </c>
      <c r="E104" s="66" t="s">
        <v>225</v>
      </c>
      <c r="F104" s="42" t="s">
        <v>11</v>
      </c>
      <c r="G104" s="61" t="s">
        <v>29</v>
      </c>
      <c r="H104" s="48" t="s">
        <v>240</v>
      </c>
      <c r="I104" s="48">
        <v>1</v>
      </c>
      <c r="J104" s="144">
        <f t="shared" si="26"/>
        <v>6</v>
      </c>
      <c r="K104" s="46"/>
      <c r="L104" s="47"/>
      <c r="M104" s="72">
        <f t="shared" si="36"/>
        <v>0</v>
      </c>
      <c r="N104" s="72">
        <f t="shared" si="37"/>
        <v>0</v>
      </c>
      <c r="O104" s="72"/>
      <c r="P104" s="64">
        <f t="shared" si="33"/>
        <v>0</v>
      </c>
      <c r="Q104" s="28"/>
      <c r="R104" s="28"/>
      <c r="S104" s="28"/>
      <c r="T104" s="28"/>
      <c r="U104" s="28"/>
      <c r="V104" s="28"/>
      <c r="W104" s="28"/>
      <c r="X104" s="29"/>
      <c r="Y104" s="29"/>
      <c r="Z104" s="29"/>
      <c r="AA104" s="29"/>
      <c r="AB104" s="29"/>
    </row>
    <row r="105" spans="1:28" s="30" customFormat="1" x14ac:dyDescent="0.25">
      <c r="A105" s="59">
        <v>96</v>
      </c>
      <c r="B105" s="40" t="s">
        <v>28</v>
      </c>
      <c r="C105" s="41"/>
      <c r="D105" s="162" t="s">
        <v>226</v>
      </c>
      <c r="E105" s="66" t="s">
        <v>227</v>
      </c>
      <c r="F105" s="42" t="s">
        <v>11</v>
      </c>
      <c r="G105" s="61" t="s">
        <v>29</v>
      </c>
      <c r="H105" s="48" t="s">
        <v>154</v>
      </c>
      <c r="I105" s="48">
        <v>1</v>
      </c>
      <c r="J105" s="144">
        <f t="shared" si="26"/>
        <v>8</v>
      </c>
      <c r="K105" s="46"/>
      <c r="L105" s="47"/>
      <c r="M105" s="72">
        <f t="shared" si="36"/>
        <v>0</v>
      </c>
      <c r="N105" s="72">
        <f t="shared" si="37"/>
        <v>0</v>
      </c>
      <c r="O105" s="72"/>
      <c r="P105" s="64">
        <f t="shared" si="33"/>
        <v>0</v>
      </c>
      <c r="Q105" s="28"/>
      <c r="R105" s="28"/>
      <c r="S105" s="28"/>
      <c r="T105" s="28"/>
      <c r="U105" s="28"/>
      <c r="V105" s="28"/>
      <c r="W105" s="28"/>
      <c r="X105" s="29"/>
      <c r="Y105" s="29"/>
      <c r="Z105" s="29"/>
      <c r="AA105" s="29"/>
      <c r="AB105" s="29"/>
    </row>
    <row r="106" spans="1:28" s="30" customFormat="1" x14ac:dyDescent="0.25">
      <c r="A106" s="59">
        <v>97</v>
      </c>
      <c r="B106" s="40" t="s">
        <v>28</v>
      </c>
      <c r="C106" s="41"/>
      <c r="D106" s="162" t="s">
        <v>228</v>
      </c>
      <c r="E106" s="66" t="s">
        <v>229</v>
      </c>
      <c r="F106" s="42" t="s">
        <v>11</v>
      </c>
      <c r="G106" s="61" t="s">
        <v>29</v>
      </c>
      <c r="H106" s="48" t="s">
        <v>239</v>
      </c>
      <c r="I106" s="48">
        <v>1</v>
      </c>
      <c r="J106" s="144">
        <f t="shared" si="26"/>
        <v>9</v>
      </c>
      <c r="K106" s="46"/>
      <c r="L106" s="47"/>
      <c r="M106" s="72">
        <f t="shared" si="36"/>
        <v>0</v>
      </c>
      <c r="N106" s="72">
        <f t="shared" si="37"/>
        <v>0</v>
      </c>
      <c r="O106" s="72"/>
      <c r="P106" s="64">
        <f t="shared" si="33"/>
        <v>0</v>
      </c>
      <c r="Q106" s="28"/>
      <c r="R106" s="28"/>
      <c r="S106" s="28"/>
      <c r="T106" s="28"/>
      <c r="U106" s="28"/>
      <c r="V106" s="28"/>
      <c r="W106" s="28"/>
      <c r="X106" s="29"/>
      <c r="Y106" s="29"/>
      <c r="Z106" s="29"/>
      <c r="AA106" s="29"/>
      <c r="AB106" s="29"/>
    </row>
    <row r="107" spans="1:28" s="30" customFormat="1" x14ac:dyDescent="0.25">
      <c r="A107" s="59">
        <v>98</v>
      </c>
      <c r="B107" s="40" t="s">
        <v>28</v>
      </c>
      <c r="C107" s="41"/>
      <c r="D107" s="162" t="s">
        <v>230</v>
      </c>
      <c r="E107" s="66" t="s">
        <v>231</v>
      </c>
      <c r="F107" s="42" t="s">
        <v>11</v>
      </c>
      <c r="G107" s="61" t="s">
        <v>29</v>
      </c>
      <c r="H107" s="48" t="s">
        <v>157</v>
      </c>
      <c r="I107" s="48">
        <v>1</v>
      </c>
      <c r="J107" s="144">
        <f t="shared" si="26"/>
        <v>5</v>
      </c>
      <c r="K107" s="46"/>
      <c r="L107" s="47"/>
      <c r="M107" s="72">
        <f t="shared" si="36"/>
        <v>0</v>
      </c>
      <c r="N107" s="72">
        <f t="shared" si="37"/>
        <v>0</v>
      </c>
      <c r="O107" s="72"/>
      <c r="P107" s="64">
        <f t="shared" si="33"/>
        <v>0</v>
      </c>
      <c r="Q107" s="28"/>
      <c r="R107" s="28"/>
      <c r="S107" s="28"/>
      <c r="T107" s="28"/>
      <c r="U107" s="28"/>
      <c r="V107" s="28"/>
      <c r="W107" s="28"/>
      <c r="X107" s="29"/>
      <c r="Y107" s="29"/>
      <c r="Z107" s="29"/>
      <c r="AA107" s="29"/>
      <c r="AB107" s="29"/>
    </row>
    <row r="108" spans="1:28" s="30" customFormat="1" x14ac:dyDescent="0.25">
      <c r="A108" s="59">
        <v>99</v>
      </c>
      <c r="B108" s="40" t="s">
        <v>28</v>
      </c>
      <c r="C108" s="41"/>
      <c r="D108" s="162" t="s">
        <v>232</v>
      </c>
      <c r="E108" s="66" t="s">
        <v>233</v>
      </c>
      <c r="F108" s="42" t="s">
        <v>11</v>
      </c>
      <c r="G108" s="61" t="s">
        <v>29</v>
      </c>
      <c r="H108" s="48">
        <v>12</v>
      </c>
      <c r="I108" s="48">
        <v>1</v>
      </c>
      <c r="J108" s="144">
        <f t="shared" si="26"/>
        <v>12</v>
      </c>
      <c r="K108" s="46"/>
      <c r="L108" s="47"/>
      <c r="M108" s="72">
        <f t="shared" si="36"/>
        <v>0</v>
      </c>
      <c r="N108" s="72">
        <f t="shared" si="37"/>
        <v>0</v>
      </c>
      <c r="O108" s="72"/>
      <c r="P108" s="64">
        <f t="shared" si="33"/>
        <v>0</v>
      </c>
      <c r="Q108" s="28"/>
      <c r="R108" s="28"/>
      <c r="S108" s="28"/>
      <c r="T108" s="28"/>
      <c r="U108" s="28"/>
      <c r="V108" s="28"/>
      <c r="W108" s="28"/>
      <c r="X108" s="29"/>
      <c r="Y108" s="29"/>
      <c r="Z108" s="29"/>
      <c r="AA108" s="29"/>
      <c r="AB108" s="29"/>
    </row>
    <row r="109" spans="1:28" s="30" customFormat="1" x14ac:dyDescent="0.25">
      <c r="A109" s="59">
        <v>100</v>
      </c>
      <c r="B109" s="40" t="s">
        <v>28</v>
      </c>
      <c r="C109" s="41"/>
      <c r="D109" s="162" t="s">
        <v>234</v>
      </c>
      <c r="E109" s="66" t="s">
        <v>235</v>
      </c>
      <c r="F109" s="42" t="s">
        <v>11</v>
      </c>
      <c r="G109" s="61" t="s">
        <v>29</v>
      </c>
      <c r="H109" s="48">
        <v>3</v>
      </c>
      <c r="I109" s="48">
        <v>1</v>
      </c>
      <c r="J109" s="144">
        <f t="shared" si="26"/>
        <v>3</v>
      </c>
      <c r="K109" s="46"/>
      <c r="L109" s="47"/>
      <c r="M109" s="72">
        <f t="shared" si="36"/>
        <v>0</v>
      </c>
      <c r="N109" s="72">
        <f t="shared" si="37"/>
        <v>0</v>
      </c>
      <c r="O109" s="72"/>
      <c r="P109" s="64">
        <f t="shared" si="33"/>
        <v>0</v>
      </c>
      <c r="Q109" s="28"/>
      <c r="R109" s="28"/>
      <c r="S109" s="28"/>
      <c r="T109" s="28"/>
      <c r="U109" s="28"/>
      <c r="V109" s="28"/>
      <c r="W109" s="28"/>
      <c r="X109" s="29"/>
      <c r="Y109" s="29"/>
      <c r="Z109" s="29"/>
      <c r="AA109" s="29"/>
      <c r="AB109" s="29"/>
    </row>
    <row r="110" spans="1:28" s="30" customFormat="1" x14ac:dyDescent="0.25">
      <c r="A110" s="59">
        <v>101</v>
      </c>
      <c r="B110" s="40" t="s">
        <v>28</v>
      </c>
      <c r="C110" s="41"/>
      <c r="D110" s="162" t="s">
        <v>236</v>
      </c>
      <c r="E110" s="66" t="s">
        <v>237</v>
      </c>
      <c r="F110" s="42" t="s">
        <v>11</v>
      </c>
      <c r="G110" s="61" t="s">
        <v>29</v>
      </c>
      <c r="H110" s="48" t="s">
        <v>146</v>
      </c>
      <c r="I110" s="48">
        <v>1</v>
      </c>
      <c r="J110" s="144">
        <f t="shared" si="26"/>
        <v>2</v>
      </c>
      <c r="K110" s="46"/>
      <c r="L110" s="47"/>
      <c r="M110" s="72">
        <f t="shared" si="36"/>
        <v>0</v>
      </c>
      <c r="N110" s="72">
        <f t="shared" si="37"/>
        <v>0</v>
      </c>
      <c r="O110" s="72"/>
      <c r="P110" s="64">
        <f t="shared" si="33"/>
        <v>0</v>
      </c>
      <c r="Q110" s="28"/>
      <c r="R110" s="28"/>
      <c r="S110" s="28"/>
      <c r="T110" s="28"/>
      <c r="U110" s="28"/>
      <c r="V110" s="28"/>
      <c r="W110" s="28"/>
      <c r="X110" s="29"/>
      <c r="Y110" s="29"/>
      <c r="Z110" s="29"/>
      <c r="AA110" s="29"/>
      <c r="AB110" s="29"/>
    </row>
    <row r="111" spans="1:28" s="30" customFormat="1" x14ac:dyDescent="0.25">
      <c r="A111" s="59">
        <v>102</v>
      </c>
      <c r="B111" s="40" t="s">
        <v>28</v>
      </c>
      <c r="C111" s="41"/>
      <c r="D111" s="162" t="s">
        <v>266</v>
      </c>
      <c r="E111" s="66" t="s">
        <v>266</v>
      </c>
      <c r="F111" s="42" t="s">
        <v>11</v>
      </c>
      <c r="G111" s="61" t="s">
        <v>29</v>
      </c>
      <c r="H111" s="48" t="s">
        <v>146</v>
      </c>
      <c r="I111" s="48">
        <v>1</v>
      </c>
      <c r="J111" s="144">
        <f t="shared" si="26"/>
        <v>2</v>
      </c>
      <c r="K111" s="46"/>
      <c r="L111" s="47"/>
      <c r="M111" s="72">
        <f t="shared" si="36"/>
        <v>0</v>
      </c>
      <c r="N111" s="72">
        <f t="shared" si="37"/>
        <v>0</v>
      </c>
      <c r="O111" s="72"/>
      <c r="P111" s="64">
        <f t="shared" si="33"/>
        <v>0</v>
      </c>
      <c r="Q111" s="28"/>
      <c r="R111" s="28"/>
      <c r="S111" s="28"/>
      <c r="T111" s="28"/>
      <c r="U111" s="28"/>
      <c r="V111" s="28"/>
      <c r="W111" s="28"/>
      <c r="X111" s="29"/>
      <c r="Y111" s="29"/>
      <c r="Z111" s="29"/>
      <c r="AA111" s="29"/>
      <c r="AB111" s="29"/>
    </row>
    <row r="112" spans="1:28" s="30" customFormat="1" x14ac:dyDescent="0.25">
      <c r="A112" s="59">
        <v>103</v>
      </c>
      <c r="B112" s="40" t="s">
        <v>28</v>
      </c>
      <c r="C112" s="41"/>
      <c r="D112" s="162" t="s">
        <v>267</v>
      </c>
      <c r="E112" s="66" t="s">
        <v>267</v>
      </c>
      <c r="F112" s="42" t="s">
        <v>11</v>
      </c>
      <c r="G112" s="43" t="s">
        <v>29</v>
      </c>
      <c r="H112" s="48" t="s">
        <v>144</v>
      </c>
      <c r="I112" s="48">
        <v>1</v>
      </c>
      <c r="J112" s="144">
        <f t="shared" si="26"/>
        <v>1</v>
      </c>
      <c r="K112" s="46"/>
      <c r="L112" s="47"/>
      <c r="M112" s="4">
        <f t="shared" si="31"/>
        <v>0</v>
      </c>
      <c r="N112" s="4">
        <f t="shared" si="32"/>
        <v>0</v>
      </c>
      <c r="O112" s="4"/>
      <c r="P112" s="64">
        <f t="shared" si="33"/>
        <v>0</v>
      </c>
      <c r="Q112" s="28"/>
      <c r="R112" s="28"/>
      <c r="S112" s="28"/>
      <c r="T112" s="28"/>
      <c r="U112" s="28"/>
      <c r="V112" s="28"/>
      <c r="W112" s="28"/>
      <c r="X112" s="29"/>
      <c r="Y112" s="29"/>
      <c r="Z112" s="29"/>
      <c r="AA112" s="29"/>
      <c r="AB112" s="29"/>
    </row>
    <row r="113" spans="1:28" s="254" customFormat="1" ht="28.5" x14ac:dyDescent="0.25">
      <c r="A113" s="242">
        <v>104</v>
      </c>
      <c r="B113" s="242" t="s">
        <v>522</v>
      </c>
      <c r="C113" s="253" t="s">
        <v>538</v>
      </c>
      <c r="D113" s="121" t="s">
        <v>539</v>
      </c>
      <c r="E113" s="122"/>
      <c r="F113" s="123" t="s">
        <v>10</v>
      </c>
      <c r="G113" s="124" t="s">
        <v>29</v>
      </c>
      <c r="H113" s="125">
        <f>H114+H115</f>
        <v>5</v>
      </c>
      <c r="I113" s="125">
        <v>1</v>
      </c>
      <c r="J113" s="149">
        <f>ROUND(I113*H113,2)</f>
        <v>5</v>
      </c>
      <c r="K113" s="126"/>
      <c r="L113" s="127"/>
      <c r="M113" s="128">
        <f>K113+L113</f>
        <v>0</v>
      </c>
      <c r="N113" s="128"/>
      <c r="O113" s="128">
        <f>L113*J113</f>
        <v>0</v>
      </c>
      <c r="P113" s="128">
        <f>ROUND(N113+O113,2)</f>
        <v>0</v>
      </c>
      <c r="Q113" s="129"/>
      <c r="R113" s="129"/>
      <c r="S113" s="129"/>
      <c r="T113" s="129"/>
      <c r="U113" s="129"/>
      <c r="V113" s="129"/>
      <c r="W113" s="129"/>
      <c r="X113" s="130"/>
      <c r="Y113" s="130"/>
      <c r="Z113" s="130"/>
      <c r="AA113" s="130"/>
      <c r="AB113" s="130"/>
    </row>
    <row r="114" spans="1:28" s="30" customFormat="1" ht="30" x14ac:dyDescent="0.25">
      <c r="A114" s="59">
        <v>105</v>
      </c>
      <c r="B114" s="40" t="s">
        <v>28</v>
      </c>
      <c r="C114" s="41"/>
      <c r="D114" s="162" t="s">
        <v>268</v>
      </c>
      <c r="E114" s="66" t="s">
        <v>269</v>
      </c>
      <c r="F114" s="42" t="s">
        <v>11</v>
      </c>
      <c r="G114" s="43" t="s">
        <v>29</v>
      </c>
      <c r="H114" s="48" t="s">
        <v>149</v>
      </c>
      <c r="I114" s="48">
        <v>1</v>
      </c>
      <c r="J114" s="144">
        <f t="shared" si="26"/>
        <v>4</v>
      </c>
      <c r="K114" s="46"/>
      <c r="L114" s="47"/>
      <c r="M114" s="4">
        <f t="shared" si="31"/>
        <v>0</v>
      </c>
      <c r="N114" s="4">
        <f t="shared" si="32"/>
        <v>0</v>
      </c>
      <c r="O114" s="4"/>
      <c r="P114" s="64">
        <f t="shared" si="33"/>
        <v>0</v>
      </c>
      <c r="Q114" s="28"/>
      <c r="R114" s="28"/>
      <c r="S114" s="28"/>
      <c r="T114" s="28"/>
      <c r="U114" s="28"/>
      <c r="V114" s="28"/>
      <c r="W114" s="28"/>
      <c r="X114" s="29"/>
      <c r="Y114" s="29"/>
      <c r="Z114" s="29"/>
      <c r="AA114" s="29"/>
      <c r="AB114" s="29"/>
    </row>
    <row r="115" spans="1:28" s="30" customFormat="1" ht="30" x14ac:dyDescent="0.25">
      <c r="A115" s="59">
        <v>106</v>
      </c>
      <c r="B115" s="40" t="s">
        <v>28</v>
      </c>
      <c r="C115" s="41"/>
      <c r="D115" s="162" t="s">
        <v>270</v>
      </c>
      <c r="E115" s="66" t="s">
        <v>271</v>
      </c>
      <c r="F115" s="42" t="s">
        <v>11</v>
      </c>
      <c r="G115" s="43" t="s">
        <v>29</v>
      </c>
      <c r="H115" s="48">
        <v>1</v>
      </c>
      <c r="I115" s="48">
        <v>1</v>
      </c>
      <c r="J115" s="144">
        <f t="shared" si="26"/>
        <v>1</v>
      </c>
      <c r="K115" s="46"/>
      <c r="L115" s="47"/>
      <c r="M115" s="4">
        <f t="shared" si="31"/>
        <v>0</v>
      </c>
      <c r="N115" s="4">
        <f t="shared" si="32"/>
        <v>0</v>
      </c>
      <c r="O115" s="4"/>
      <c r="P115" s="64">
        <f t="shared" si="33"/>
        <v>0</v>
      </c>
      <c r="Q115" s="28"/>
      <c r="R115" s="28"/>
      <c r="S115" s="28"/>
      <c r="T115" s="28"/>
      <c r="U115" s="28"/>
      <c r="V115" s="28"/>
      <c r="W115" s="28"/>
      <c r="X115" s="29"/>
      <c r="Y115" s="29"/>
      <c r="Z115" s="29"/>
      <c r="AA115" s="29"/>
      <c r="AB115" s="29"/>
    </row>
    <row r="116" spans="1:28" s="254" customFormat="1" ht="28.5" x14ac:dyDescent="0.25">
      <c r="A116" s="242">
        <v>107</v>
      </c>
      <c r="B116" s="242" t="s">
        <v>522</v>
      </c>
      <c r="C116" s="253" t="s">
        <v>536</v>
      </c>
      <c r="D116" s="121" t="s">
        <v>537</v>
      </c>
      <c r="E116" s="122"/>
      <c r="F116" s="123" t="s">
        <v>10</v>
      </c>
      <c r="G116" s="124" t="s">
        <v>29</v>
      </c>
      <c r="H116" s="125">
        <f>H117+H118+H119</f>
        <v>11</v>
      </c>
      <c r="I116" s="125">
        <v>1</v>
      </c>
      <c r="J116" s="256">
        <f>ROUND(I116*H116,2)</f>
        <v>11</v>
      </c>
      <c r="K116" s="126"/>
      <c r="L116" s="127"/>
      <c r="M116" s="128">
        <f>K116+L116</f>
        <v>0</v>
      </c>
      <c r="N116" s="128"/>
      <c r="O116" s="128">
        <f>L116*J116</f>
        <v>0</v>
      </c>
      <c r="P116" s="128">
        <f>ROUND(N116+O116,2)</f>
        <v>0</v>
      </c>
      <c r="Q116" s="129"/>
      <c r="R116" s="129"/>
      <c r="S116" s="129"/>
      <c r="T116" s="129"/>
      <c r="U116" s="129"/>
      <c r="V116" s="129"/>
      <c r="W116" s="129"/>
      <c r="X116" s="130"/>
      <c r="Y116" s="130"/>
      <c r="Z116" s="130"/>
      <c r="AA116" s="130"/>
      <c r="AB116" s="130"/>
    </row>
    <row r="117" spans="1:28" s="30" customFormat="1" ht="30" x14ac:dyDescent="0.25">
      <c r="A117" s="59">
        <v>108</v>
      </c>
      <c r="B117" s="40" t="s">
        <v>28</v>
      </c>
      <c r="C117" s="41"/>
      <c r="D117" s="71" t="s">
        <v>272</v>
      </c>
      <c r="E117" s="66" t="s">
        <v>272</v>
      </c>
      <c r="F117" s="42" t="s">
        <v>11</v>
      </c>
      <c r="G117" s="43" t="s">
        <v>29</v>
      </c>
      <c r="H117" s="48">
        <v>1</v>
      </c>
      <c r="I117" s="48">
        <v>1</v>
      </c>
      <c r="J117" s="144">
        <f t="shared" si="26"/>
        <v>1</v>
      </c>
      <c r="K117" s="46"/>
      <c r="L117" s="47"/>
      <c r="M117" s="4">
        <f t="shared" si="31"/>
        <v>0</v>
      </c>
      <c r="N117" s="4">
        <f t="shared" si="32"/>
        <v>0</v>
      </c>
      <c r="O117" s="4"/>
      <c r="P117" s="64">
        <f t="shared" si="33"/>
        <v>0</v>
      </c>
      <c r="Q117" s="28"/>
      <c r="R117" s="28"/>
      <c r="S117" s="28"/>
      <c r="T117" s="28"/>
      <c r="U117" s="28"/>
      <c r="V117" s="28"/>
      <c r="W117" s="28"/>
      <c r="X117" s="29"/>
      <c r="Y117" s="29"/>
      <c r="Z117" s="29"/>
      <c r="AA117" s="29"/>
      <c r="AB117" s="29"/>
    </row>
    <row r="118" spans="1:28" s="30" customFormat="1" ht="30" x14ac:dyDescent="0.25">
      <c r="A118" s="59">
        <v>109</v>
      </c>
      <c r="B118" s="40" t="s">
        <v>28</v>
      </c>
      <c r="C118" s="41"/>
      <c r="D118" s="71" t="s">
        <v>273</v>
      </c>
      <c r="E118" s="66" t="s">
        <v>273</v>
      </c>
      <c r="F118" s="42" t="s">
        <v>11</v>
      </c>
      <c r="G118" s="43" t="s">
        <v>29</v>
      </c>
      <c r="H118" s="48">
        <v>6</v>
      </c>
      <c r="I118" s="48">
        <v>1</v>
      </c>
      <c r="J118" s="144">
        <f t="shared" si="26"/>
        <v>6</v>
      </c>
      <c r="K118" s="46"/>
      <c r="L118" s="47"/>
      <c r="M118" s="4">
        <f t="shared" si="31"/>
        <v>0</v>
      </c>
      <c r="N118" s="4">
        <f t="shared" si="32"/>
        <v>0</v>
      </c>
      <c r="O118" s="4"/>
      <c r="P118" s="64">
        <f t="shared" si="33"/>
        <v>0</v>
      </c>
      <c r="Q118" s="28"/>
      <c r="R118" s="28"/>
      <c r="S118" s="28"/>
      <c r="T118" s="28"/>
      <c r="U118" s="28"/>
      <c r="V118" s="28"/>
      <c r="W118" s="28"/>
      <c r="X118" s="29"/>
      <c r="Y118" s="29"/>
      <c r="Z118" s="29"/>
      <c r="AA118" s="29"/>
      <c r="AB118" s="29"/>
    </row>
    <row r="119" spans="1:28" s="30" customFormat="1" ht="30" x14ac:dyDescent="0.25">
      <c r="A119" s="59">
        <v>110</v>
      </c>
      <c r="B119" s="40" t="s">
        <v>28</v>
      </c>
      <c r="C119" s="41"/>
      <c r="D119" s="71" t="s">
        <v>274</v>
      </c>
      <c r="E119" s="66" t="s">
        <v>274</v>
      </c>
      <c r="F119" s="42" t="s">
        <v>11</v>
      </c>
      <c r="G119" s="43" t="s">
        <v>29</v>
      </c>
      <c r="H119" s="48">
        <v>4</v>
      </c>
      <c r="I119" s="48">
        <v>1</v>
      </c>
      <c r="J119" s="144">
        <f t="shared" si="26"/>
        <v>4</v>
      </c>
      <c r="K119" s="46"/>
      <c r="L119" s="47"/>
      <c r="M119" s="4">
        <f t="shared" si="31"/>
        <v>0</v>
      </c>
      <c r="N119" s="4">
        <f t="shared" si="32"/>
        <v>0</v>
      </c>
      <c r="O119" s="4"/>
      <c r="P119" s="64">
        <f t="shared" si="33"/>
        <v>0</v>
      </c>
      <c r="Q119" s="28"/>
      <c r="R119" s="28"/>
      <c r="S119" s="28"/>
      <c r="T119" s="28"/>
      <c r="U119" s="28"/>
      <c r="V119" s="28"/>
      <c r="W119" s="28"/>
      <c r="X119" s="29"/>
      <c r="Y119" s="29"/>
      <c r="Z119" s="29"/>
      <c r="AA119" s="29"/>
      <c r="AB119" s="29"/>
    </row>
    <row r="120" spans="1:28" s="30" customFormat="1" x14ac:dyDescent="0.25">
      <c r="A120" s="242">
        <v>111</v>
      </c>
      <c r="B120" s="242" t="s">
        <v>522</v>
      </c>
      <c r="C120" s="120" t="s">
        <v>31</v>
      </c>
      <c r="D120" s="58" t="s">
        <v>277</v>
      </c>
      <c r="E120" s="79"/>
      <c r="F120" s="34" t="s">
        <v>10</v>
      </c>
      <c r="G120" s="35" t="s">
        <v>29</v>
      </c>
      <c r="H120" s="69">
        <f>H121</f>
        <v>15</v>
      </c>
      <c r="I120" s="69">
        <v>1</v>
      </c>
      <c r="J120" s="36">
        <f>ROUND(I120*H120,2)</f>
        <v>15</v>
      </c>
      <c r="K120" s="37"/>
      <c r="L120" s="38"/>
      <c r="M120" s="39">
        <f>K120+L120</f>
        <v>0</v>
      </c>
      <c r="N120" s="39">
        <f t="shared" si="32"/>
        <v>0</v>
      </c>
      <c r="O120" s="39">
        <f>L120*J120</f>
        <v>0</v>
      </c>
      <c r="P120" s="39">
        <f>ROUND(N120+O120,2)</f>
        <v>0</v>
      </c>
      <c r="Q120" s="28"/>
      <c r="R120" s="28"/>
      <c r="S120" s="28"/>
      <c r="T120" s="28"/>
      <c r="U120" s="28"/>
      <c r="V120" s="28"/>
      <c r="W120" s="28"/>
      <c r="X120" s="29"/>
      <c r="Y120" s="29"/>
      <c r="Z120" s="29"/>
      <c r="AA120" s="29"/>
      <c r="AB120" s="29"/>
    </row>
    <row r="121" spans="1:28" s="30" customFormat="1" x14ac:dyDescent="0.25">
      <c r="A121" s="59">
        <v>112</v>
      </c>
      <c r="B121" s="40" t="s">
        <v>28</v>
      </c>
      <c r="C121" s="41"/>
      <c r="D121" s="71" t="s">
        <v>275</v>
      </c>
      <c r="E121" s="66" t="s">
        <v>276</v>
      </c>
      <c r="F121" s="42" t="s">
        <v>11</v>
      </c>
      <c r="G121" s="43" t="s">
        <v>29</v>
      </c>
      <c r="H121" s="48">
        <v>15</v>
      </c>
      <c r="I121" s="48">
        <v>1</v>
      </c>
      <c r="J121" s="144">
        <f t="shared" si="26"/>
        <v>15</v>
      </c>
      <c r="K121" s="46"/>
      <c r="L121" s="47"/>
      <c r="M121" s="4">
        <f t="shared" ref="M121" si="38">K121+L121</f>
        <v>0</v>
      </c>
      <c r="N121" s="4">
        <f t="shared" ref="N121:N128" si="39">K121*J121</f>
        <v>0</v>
      </c>
      <c r="O121" s="4"/>
      <c r="P121" s="64">
        <f t="shared" si="33"/>
        <v>0</v>
      </c>
      <c r="Q121" s="28"/>
      <c r="R121" s="28"/>
      <c r="S121" s="28"/>
      <c r="T121" s="28"/>
      <c r="U121" s="28"/>
      <c r="V121" s="28"/>
      <c r="W121" s="28"/>
      <c r="X121" s="29"/>
      <c r="Y121" s="29"/>
      <c r="Z121" s="29"/>
      <c r="AA121" s="29"/>
      <c r="AB121" s="29"/>
    </row>
    <row r="122" spans="1:28" s="30" customFormat="1" x14ac:dyDescent="0.25">
      <c r="A122" s="242">
        <v>113</v>
      </c>
      <c r="B122" s="242" t="s">
        <v>522</v>
      </c>
      <c r="C122" s="120" t="s">
        <v>541</v>
      </c>
      <c r="D122" s="58" t="s">
        <v>38</v>
      </c>
      <c r="E122" s="79"/>
      <c r="F122" s="34" t="s">
        <v>10</v>
      </c>
      <c r="G122" s="35" t="s">
        <v>29</v>
      </c>
      <c r="H122" s="69">
        <f>H123+H124+H125+H126</f>
        <v>383</v>
      </c>
      <c r="I122" s="69">
        <v>1</v>
      </c>
      <c r="J122" s="36">
        <f>ROUND(I122*H122,2)</f>
        <v>383</v>
      </c>
      <c r="K122" s="37"/>
      <c r="L122" s="38"/>
      <c r="M122" s="39">
        <f>K122+L122</f>
        <v>0</v>
      </c>
      <c r="N122" s="39">
        <f t="shared" si="39"/>
        <v>0</v>
      </c>
      <c r="O122" s="39">
        <f>L122*J122</f>
        <v>0</v>
      </c>
      <c r="P122" s="39">
        <f>ROUND(N122+O122,2)</f>
        <v>0</v>
      </c>
      <c r="Q122" s="28"/>
      <c r="R122" s="28"/>
      <c r="S122" s="28"/>
      <c r="T122" s="28"/>
      <c r="U122" s="28"/>
      <c r="V122" s="28"/>
      <c r="W122" s="28"/>
      <c r="X122" s="29"/>
      <c r="Y122" s="29"/>
      <c r="Z122" s="29"/>
      <c r="AA122" s="29"/>
      <c r="AB122" s="29"/>
    </row>
    <row r="123" spans="1:28" s="30" customFormat="1" x14ac:dyDescent="0.25">
      <c r="A123" s="59">
        <v>114</v>
      </c>
      <c r="B123" s="40" t="s">
        <v>28</v>
      </c>
      <c r="C123" s="41"/>
      <c r="D123" s="162" t="s">
        <v>137</v>
      </c>
      <c r="E123" s="66" t="s">
        <v>138</v>
      </c>
      <c r="F123" s="42" t="s">
        <v>11</v>
      </c>
      <c r="G123" s="61" t="s">
        <v>29</v>
      </c>
      <c r="H123" s="48" t="s">
        <v>155</v>
      </c>
      <c r="I123" s="48">
        <v>1</v>
      </c>
      <c r="J123" s="144">
        <f t="shared" si="26"/>
        <v>10</v>
      </c>
      <c r="K123" s="46"/>
      <c r="L123" s="47"/>
      <c r="M123" s="4">
        <f t="shared" ref="M123" si="40">K123+L123</f>
        <v>0</v>
      </c>
      <c r="N123" s="4">
        <f t="shared" ref="N123" si="41">K123*J123</f>
        <v>0</v>
      </c>
      <c r="O123" s="4"/>
      <c r="P123" s="64">
        <f t="shared" si="33"/>
        <v>0</v>
      </c>
      <c r="Q123" s="28"/>
      <c r="R123" s="28"/>
      <c r="S123" s="28"/>
      <c r="T123" s="28"/>
      <c r="U123" s="28"/>
      <c r="V123" s="28"/>
      <c r="W123" s="28"/>
      <c r="X123" s="29"/>
      <c r="Y123" s="29"/>
      <c r="Z123" s="29"/>
      <c r="AA123" s="29"/>
      <c r="AB123" s="29"/>
    </row>
    <row r="124" spans="1:28" s="30" customFormat="1" x14ac:dyDescent="0.25">
      <c r="A124" s="59">
        <v>115</v>
      </c>
      <c r="B124" s="40" t="s">
        <v>28</v>
      </c>
      <c r="C124" s="60"/>
      <c r="D124" s="162" t="s">
        <v>139</v>
      </c>
      <c r="E124" s="66" t="s">
        <v>95</v>
      </c>
      <c r="F124" s="42" t="s">
        <v>11</v>
      </c>
      <c r="G124" s="61" t="s">
        <v>29</v>
      </c>
      <c r="H124" s="48" t="s">
        <v>152</v>
      </c>
      <c r="I124" s="48">
        <v>1</v>
      </c>
      <c r="J124" s="144">
        <f t="shared" si="26"/>
        <v>11</v>
      </c>
      <c r="K124" s="62"/>
      <c r="L124" s="63"/>
      <c r="M124" s="4">
        <f t="shared" ref="M124:M126" si="42">K124+L124</f>
        <v>0</v>
      </c>
      <c r="N124" s="4">
        <f t="shared" ref="N124:N126" si="43">K124*J124</f>
        <v>0</v>
      </c>
      <c r="O124" s="4"/>
      <c r="P124" s="64">
        <f t="shared" si="33"/>
        <v>0</v>
      </c>
      <c r="Q124" s="28"/>
      <c r="R124" s="28"/>
      <c r="S124" s="28"/>
      <c r="T124" s="28"/>
      <c r="U124" s="28"/>
      <c r="V124" s="28"/>
      <c r="W124" s="28"/>
      <c r="X124" s="29"/>
      <c r="Y124" s="29"/>
      <c r="Z124" s="29"/>
      <c r="AA124" s="29"/>
      <c r="AB124" s="29"/>
    </row>
    <row r="125" spans="1:28" s="30" customFormat="1" x14ac:dyDescent="0.25">
      <c r="A125" s="59">
        <v>116</v>
      </c>
      <c r="B125" s="40" t="s">
        <v>28</v>
      </c>
      <c r="C125" s="60"/>
      <c r="D125" s="162" t="s">
        <v>140</v>
      </c>
      <c r="E125" s="66" t="s">
        <v>141</v>
      </c>
      <c r="F125" s="42" t="s">
        <v>11</v>
      </c>
      <c r="G125" s="61" t="s">
        <v>29</v>
      </c>
      <c r="H125" s="48" t="s">
        <v>156</v>
      </c>
      <c r="I125" s="48">
        <v>1</v>
      </c>
      <c r="J125" s="144">
        <f t="shared" si="26"/>
        <v>357</v>
      </c>
      <c r="K125" s="62"/>
      <c r="L125" s="63"/>
      <c r="M125" s="4">
        <f t="shared" si="42"/>
        <v>0</v>
      </c>
      <c r="N125" s="4">
        <f t="shared" si="43"/>
        <v>0</v>
      </c>
      <c r="O125" s="4"/>
      <c r="P125" s="64">
        <f t="shared" si="33"/>
        <v>0</v>
      </c>
      <c r="Q125" s="28"/>
      <c r="R125" s="28"/>
      <c r="S125" s="28"/>
      <c r="T125" s="28"/>
      <c r="U125" s="28"/>
      <c r="V125" s="28"/>
      <c r="W125" s="28"/>
      <c r="X125" s="29"/>
      <c r="Y125" s="29"/>
      <c r="Z125" s="29"/>
      <c r="AA125" s="29"/>
      <c r="AB125" s="29"/>
    </row>
    <row r="126" spans="1:28" s="30" customFormat="1" ht="30" x14ac:dyDescent="0.25">
      <c r="A126" s="59">
        <v>117</v>
      </c>
      <c r="B126" s="40" t="s">
        <v>28</v>
      </c>
      <c r="C126" s="60"/>
      <c r="D126" s="162" t="s">
        <v>142</v>
      </c>
      <c r="E126" s="66" t="s">
        <v>143</v>
      </c>
      <c r="F126" s="42" t="s">
        <v>11</v>
      </c>
      <c r="G126" s="61" t="s">
        <v>29</v>
      </c>
      <c r="H126" s="48" t="s">
        <v>157</v>
      </c>
      <c r="I126" s="48">
        <v>1</v>
      </c>
      <c r="J126" s="144">
        <f t="shared" si="26"/>
        <v>5</v>
      </c>
      <c r="K126" s="62"/>
      <c r="L126" s="63"/>
      <c r="M126" s="4">
        <f t="shared" si="42"/>
        <v>0</v>
      </c>
      <c r="N126" s="4">
        <f t="shared" si="43"/>
        <v>0</v>
      </c>
      <c r="O126" s="4"/>
      <c r="P126" s="64">
        <f t="shared" si="33"/>
        <v>0</v>
      </c>
      <c r="Q126" s="28"/>
      <c r="R126" s="28"/>
      <c r="S126" s="28"/>
      <c r="T126" s="28"/>
      <c r="U126" s="28"/>
      <c r="V126" s="28"/>
      <c r="W126" s="28"/>
      <c r="X126" s="29"/>
      <c r="Y126" s="29"/>
      <c r="Z126" s="29"/>
      <c r="AA126" s="29"/>
      <c r="AB126" s="29"/>
    </row>
    <row r="127" spans="1:28" s="30" customFormat="1" x14ac:dyDescent="0.25">
      <c r="A127" s="242">
        <v>118</v>
      </c>
      <c r="B127" s="242" t="s">
        <v>522</v>
      </c>
      <c r="C127" s="120" t="s">
        <v>542</v>
      </c>
      <c r="D127" s="33" t="s">
        <v>34</v>
      </c>
      <c r="E127" s="77"/>
      <c r="F127" s="34" t="s">
        <v>10</v>
      </c>
      <c r="G127" s="35" t="s">
        <v>29</v>
      </c>
      <c r="H127" s="48">
        <f>H128+H129+H130+H131+H132+H133+H134+H135+H136+H137+H138+H139+H140+H141+H142+H143+H144+H145+H146+H147+H148+H149+H150+H151+H152+H153</f>
        <v>485</v>
      </c>
      <c r="I127" s="69">
        <v>1</v>
      </c>
      <c r="J127" s="36">
        <f>ROUND(I127*H127,2)</f>
        <v>485</v>
      </c>
      <c r="K127" s="37"/>
      <c r="L127" s="38"/>
      <c r="M127" s="39">
        <f>K127+L127</f>
        <v>0</v>
      </c>
      <c r="N127" s="39">
        <f t="shared" si="39"/>
        <v>0</v>
      </c>
      <c r="O127" s="39">
        <f>L127*J127</f>
        <v>0</v>
      </c>
      <c r="P127" s="39">
        <f>ROUND(N127+O127,2)</f>
        <v>0</v>
      </c>
      <c r="Q127" s="28"/>
      <c r="R127" s="28"/>
      <c r="S127" s="28"/>
      <c r="T127" s="28"/>
      <c r="U127" s="28"/>
      <c r="V127" s="28"/>
      <c r="W127" s="28"/>
      <c r="X127" s="29"/>
      <c r="Y127" s="29"/>
      <c r="Z127" s="29"/>
      <c r="AA127" s="29"/>
      <c r="AB127" s="29"/>
    </row>
    <row r="128" spans="1:28" s="30" customFormat="1" x14ac:dyDescent="0.25">
      <c r="A128" s="59">
        <v>119</v>
      </c>
      <c r="B128" s="40" t="s">
        <v>28</v>
      </c>
      <c r="C128" s="60"/>
      <c r="D128" s="162" t="s">
        <v>90</v>
      </c>
      <c r="E128" s="66" t="s">
        <v>91</v>
      </c>
      <c r="F128" s="42" t="s">
        <v>11</v>
      </c>
      <c r="G128" s="61" t="s">
        <v>29</v>
      </c>
      <c r="H128" s="48" t="s">
        <v>144</v>
      </c>
      <c r="I128" s="48">
        <v>1</v>
      </c>
      <c r="J128" s="144">
        <f t="shared" ref="J128:J153" si="44">ROUND(I128*H128,0)</f>
        <v>1</v>
      </c>
      <c r="K128" s="62"/>
      <c r="L128" s="63"/>
      <c r="M128" s="4">
        <f t="shared" ref="M128" si="45">K128+L128</f>
        <v>0</v>
      </c>
      <c r="N128" s="4">
        <f t="shared" si="39"/>
        <v>0</v>
      </c>
      <c r="O128" s="4"/>
      <c r="P128" s="64">
        <f t="shared" ref="P128:P153" si="46">ROUND(N128+O128,2)</f>
        <v>0</v>
      </c>
      <c r="Q128" s="28"/>
      <c r="R128" s="28"/>
      <c r="S128" s="28"/>
      <c r="T128" s="28"/>
      <c r="U128" s="28"/>
      <c r="V128" s="28"/>
      <c r="W128" s="28"/>
      <c r="X128" s="29"/>
      <c r="Y128" s="29"/>
      <c r="Z128" s="29"/>
      <c r="AA128" s="29"/>
      <c r="AB128" s="29"/>
    </row>
    <row r="129" spans="1:28" s="30" customFormat="1" x14ac:dyDescent="0.25">
      <c r="A129" s="59">
        <v>120</v>
      </c>
      <c r="B129" s="40" t="s">
        <v>28</v>
      </c>
      <c r="C129" s="60"/>
      <c r="D129" s="162" t="s">
        <v>92</v>
      </c>
      <c r="E129" s="66" t="s">
        <v>93</v>
      </c>
      <c r="F129" s="42" t="s">
        <v>11</v>
      </c>
      <c r="G129" s="61" t="s">
        <v>29</v>
      </c>
      <c r="H129" s="48" t="s">
        <v>145</v>
      </c>
      <c r="I129" s="48">
        <v>1</v>
      </c>
      <c r="J129" s="144">
        <f t="shared" si="44"/>
        <v>12</v>
      </c>
      <c r="K129" s="62"/>
      <c r="L129" s="63"/>
      <c r="M129" s="4">
        <f t="shared" ref="M129:M152" si="47">K129+L129</f>
        <v>0</v>
      </c>
      <c r="N129" s="4">
        <f t="shared" ref="N129:N152" si="48">K129*J129</f>
        <v>0</v>
      </c>
      <c r="O129" s="4"/>
      <c r="P129" s="64">
        <f t="shared" si="46"/>
        <v>0</v>
      </c>
      <c r="Q129" s="28"/>
      <c r="R129" s="28"/>
      <c r="S129" s="28"/>
      <c r="T129" s="28"/>
      <c r="U129" s="28"/>
      <c r="V129" s="28"/>
      <c r="W129" s="28"/>
      <c r="X129" s="29"/>
      <c r="Y129" s="29"/>
      <c r="Z129" s="29"/>
      <c r="AA129" s="29"/>
      <c r="AB129" s="29"/>
    </row>
    <row r="130" spans="1:28" s="30" customFormat="1" x14ac:dyDescent="0.25">
      <c r="A130" s="59">
        <v>121</v>
      </c>
      <c r="B130" s="40" t="s">
        <v>28</v>
      </c>
      <c r="C130" s="60"/>
      <c r="D130" s="162" t="s">
        <v>94</v>
      </c>
      <c r="E130" s="66" t="s">
        <v>95</v>
      </c>
      <c r="F130" s="42" t="s">
        <v>11</v>
      </c>
      <c r="G130" s="61" t="s">
        <v>29</v>
      </c>
      <c r="H130" s="48" t="s">
        <v>146</v>
      </c>
      <c r="I130" s="48">
        <v>1</v>
      </c>
      <c r="J130" s="144">
        <f t="shared" si="44"/>
        <v>2</v>
      </c>
      <c r="K130" s="62"/>
      <c r="L130" s="63"/>
      <c r="M130" s="4">
        <f t="shared" si="47"/>
        <v>0</v>
      </c>
      <c r="N130" s="4">
        <f t="shared" si="48"/>
        <v>0</v>
      </c>
      <c r="O130" s="4"/>
      <c r="P130" s="64">
        <f t="shared" si="46"/>
        <v>0</v>
      </c>
      <c r="Q130" s="28"/>
      <c r="R130" s="28"/>
      <c r="S130" s="28"/>
      <c r="T130" s="28"/>
      <c r="U130" s="28"/>
      <c r="V130" s="28"/>
      <c r="W130" s="28"/>
      <c r="X130" s="29"/>
      <c r="Y130" s="29"/>
      <c r="Z130" s="29"/>
      <c r="AA130" s="29"/>
      <c r="AB130" s="29"/>
    </row>
    <row r="131" spans="1:28" s="30" customFormat="1" x14ac:dyDescent="0.25">
      <c r="A131" s="59">
        <v>122</v>
      </c>
      <c r="B131" s="40" t="s">
        <v>28</v>
      </c>
      <c r="C131" s="60"/>
      <c r="D131" s="162" t="s">
        <v>96</v>
      </c>
      <c r="E131" s="66" t="s">
        <v>97</v>
      </c>
      <c r="F131" s="42" t="s">
        <v>11</v>
      </c>
      <c r="G131" s="61" t="s">
        <v>29</v>
      </c>
      <c r="H131" s="48" t="s">
        <v>147</v>
      </c>
      <c r="I131" s="48">
        <v>1</v>
      </c>
      <c r="J131" s="144">
        <f t="shared" si="44"/>
        <v>356</v>
      </c>
      <c r="K131" s="62"/>
      <c r="L131" s="63"/>
      <c r="M131" s="4">
        <f t="shared" si="47"/>
        <v>0</v>
      </c>
      <c r="N131" s="4">
        <f t="shared" si="48"/>
        <v>0</v>
      </c>
      <c r="O131" s="4"/>
      <c r="P131" s="64">
        <f t="shared" si="46"/>
        <v>0</v>
      </c>
      <c r="Q131" s="28"/>
      <c r="R131" s="28"/>
      <c r="S131" s="28"/>
      <c r="T131" s="28"/>
      <c r="U131" s="28"/>
      <c r="V131" s="28"/>
      <c r="W131" s="28"/>
      <c r="X131" s="29"/>
      <c r="Y131" s="29"/>
      <c r="Z131" s="29"/>
      <c r="AA131" s="29"/>
      <c r="AB131" s="29"/>
    </row>
    <row r="132" spans="1:28" s="30" customFormat="1" ht="30" x14ac:dyDescent="0.25">
      <c r="A132" s="59">
        <v>123</v>
      </c>
      <c r="B132" s="40" t="s">
        <v>28</v>
      </c>
      <c r="C132" s="60"/>
      <c r="D132" s="162" t="s">
        <v>98</v>
      </c>
      <c r="E132" s="66" t="s">
        <v>99</v>
      </c>
      <c r="F132" s="42" t="s">
        <v>11</v>
      </c>
      <c r="G132" s="61" t="s">
        <v>29</v>
      </c>
      <c r="H132" s="48" t="s">
        <v>144</v>
      </c>
      <c r="I132" s="48">
        <v>1</v>
      </c>
      <c r="J132" s="144">
        <f t="shared" si="44"/>
        <v>1</v>
      </c>
      <c r="K132" s="62"/>
      <c r="L132" s="63"/>
      <c r="M132" s="4">
        <f t="shared" si="47"/>
        <v>0</v>
      </c>
      <c r="N132" s="4">
        <f t="shared" si="48"/>
        <v>0</v>
      </c>
      <c r="O132" s="4"/>
      <c r="P132" s="64">
        <f t="shared" si="46"/>
        <v>0</v>
      </c>
      <c r="Q132" s="28"/>
      <c r="R132" s="28"/>
      <c r="S132" s="28"/>
      <c r="T132" s="28"/>
      <c r="U132" s="28"/>
      <c r="V132" s="28"/>
      <c r="W132" s="28"/>
      <c r="X132" s="29"/>
      <c r="Y132" s="29"/>
      <c r="Z132" s="29"/>
      <c r="AA132" s="29"/>
      <c r="AB132" s="29"/>
    </row>
    <row r="133" spans="1:28" s="30" customFormat="1" ht="30" x14ac:dyDescent="0.25">
      <c r="A133" s="59">
        <v>124</v>
      </c>
      <c r="B133" s="40" t="s">
        <v>28</v>
      </c>
      <c r="C133" s="60"/>
      <c r="D133" s="162" t="s">
        <v>100</v>
      </c>
      <c r="E133" s="66" t="s">
        <v>101</v>
      </c>
      <c r="F133" s="42" t="s">
        <v>11</v>
      </c>
      <c r="G133" s="61" t="s">
        <v>29</v>
      </c>
      <c r="H133" s="48" t="s">
        <v>146</v>
      </c>
      <c r="I133" s="48">
        <v>1</v>
      </c>
      <c r="J133" s="144">
        <f t="shared" si="44"/>
        <v>2</v>
      </c>
      <c r="K133" s="62"/>
      <c r="L133" s="63"/>
      <c r="M133" s="4">
        <f t="shared" si="47"/>
        <v>0</v>
      </c>
      <c r="N133" s="4">
        <f t="shared" si="48"/>
        <v>0</v>
      </c>
      <c r="O133" s="4"/>
      <c r="P133" s="64">
        <f t="shared" si="46"/>
        <v>0</v>
      </c>
      <c r="Q133" s="28"/>
      <c r="R133" s="28"/>
      <c r="S133" s="28"/>
      <c r="T133" s="28"/>
      <c r="U133" s="28"/>
      <c r="V133" s="28"/>
      <c r="W133" s="28"/>
      <c r="X133" s="29"/>
      <c r="Y133" s="29"/>
      <c r="Z133" s="29"/>
      <c r="AA133" s="29"/>
      <c r="AB133" s="29"/>
    </row>
    <row r="134" spans="1:28" s="30" customFormat="1" x14ac:dyDescent="0.25">
      <c r="A134" s="59">
        <v>125</v>
      </c>
      <c r="B134" s="40" t="s">
        <v>28</v>
      </c>
      <c r="C134" s="60"/>
      <c r="D134" s="162" t="s">
        <v>102</v>
      </c>
      <c r="E134" s="66" t="s">
        <v>103</v>
      </c>
      <c r="F134" s="42" t="s">
        <v>11</v>
      </c>
      <c r="G134" s="61" t="s">
        <v>29</v>
      </c>
      <c r="H134" s="48" t="s">
        <v>146</v>
      </c>
      <c r="I134" s="48">
        <v>1</v>
      </c>
      <c r="J134" s="144">
        <f t="shared" si="44"/>
        <v>2</v>
      </c>
      <c r="K134" s="62"/>
      <c r="L134" s="63"/>
      <c r="M134" s="4">
        <f t="shared" si="47"/>
        <v>0</v>
      </c>
      <c r="N134" s="4">
        <f t="shared" si="48"/>
        <v>0</v>
      </c>
      <c r="O134" s="4"/>
      <c r="P134" s="64">
        <f t="shared" si="46"/>
        <v>0</v>
      </c>
      <c r="Q134" s="28"/>
      <c r="R134" s="28"/>
      <c r="S134" s="28"/>
      <c r="T134" s="28"/>
      <c r="U134" s="28"/>
      <c r="V134" s="28"/>
      <c r="W134" s="28"/>
      <c r="X134" s="29"/>
      <c r="Y134" s="29"/>
      <c r="Z134" s="29"/>
      <c r="AA134" s="29"/>
      <c r="AB134" s="29"/>
    </row>
    <row r="135" spans="1:28" s="30" customFormat="1" x14ac:dyDescent="0.25">
      <c r="A135" s="59">
        <v>126</v>
      </c>
      <c r="B135" s="40" t="s">
        <v>28</v>
      </c>
      <c r="C135" s="60"/>
      <c r="D135" s="162" t="s">
        <v>104</v>
      </c>
      <c r="E135" s="66" t="s">
        <v>105</v>
      </c>
      <c r="F135" s="42" t="s">
        <v>11</v>
      </c>
      <c r="G135" s="61" t="s">
        <v>29</v>
      </c>
      <c r="H135" s="48" t="s">
        <v>144</v>
      </c>
      <c r="I135" s="48">
        <v>1</v>
      </c>
      <c r="J135" s="144">
        <f t="shared" si="44"/>
        <v>1</v>
      </c>
      <c r="K135" s="62"/>
      <c r="L135" s="63"/>
      <c r="M135" s="4">
        <f t="shared" si="47"/>
        <v>0</v>
      </c>
      <c r="N135" s="4">
        <f t="shared" si="48"/>
        <v>0</v>
      </c>
      <c r="O135" s="4"/>
      <c r="P135" s="64">
        <f t="shared" si="46"/>
        <v>0</v>
      </c>
      <c r="Q135" s="28"/>
      <c r="R135" s="28"/>
      <c r="S135" s="28"/>
      <c r="T135" s="28"/>
      <c r="U135" s="28"/>
      <c r="V135" s="28"/>
      <c r="W135" s="28"/>
      <c r="X135" s="29"/>
      <c r="Y135" s="29"/>
      <c r="Z135" s="29"/>
      <c r="AA135" s="29"/>
      <c r="AB135" s="29"/>
    </row>
    <row r="136" spans="1:28" s="30" customFormat="1" x14ac:dyDescent="0.25">
      <c r="A136" s="59">
        <v>127</v>
      </c>
      <c r="B136" s="40" t="s">
        <v>28</v>
      </c>
      <c r="C136" s="60"/>
      <c r="D136" s="162" t="s">
        <v>106</v>
      </c>
      <c r="E136" s="66" t="s">
        <v>107</v>
      </c>
      <c r="F136" s="42" t="s">
        <v>11</v>
      </c>
      <c r="G136" s="61" t="s">
        <v>29</v>
      </c>
      <c r="H136" s="48" t="s">
        <v>148</v>
      </c>
      <c r="I136" s="48">
        <v>1</v>
      </c>
      <c r="J136" s="144">
        <f t="shared" si="44"/>
        <v>3</v>
      </c>
      <c r="K136" s="62"/>
      <c r="L136" s="63"/>
      <c r="M136" s="4">
        <f t="shared" si="47"/>
        <v>0</v>
      </c>
      <c r="N136" s="4">
        <f t="shared" si="48"/>
        <v>0</v>
      </c>
      <c r="O136" s="4"/>
      <c r="P136" s="64">
        <f t="shared" si="46"/>
        <v>0</v>
      </c>
      <c r="Q136" s="28"/>
      <c r="R136" s="28"/>
      <c r="S136" s="28"/>
      <c r="T136" s="28"/>
      <c r="U136" s="28"/>
      <c r="V136" s="28"/>
      <c r="W136" s="28"/>
      <c r="X136" s="29"/>
      <c r="Y136" s="29"/>
      <c r="Z136" s="29"/>
      <c r="AA136" s="29"/>
      <c r="AB136" s="29"/>
    </row>
    <row r="137" spans="1:28" s="30" customFormat="1" x14ac:dyDescent="0.25">
      <c r="A137" s="59">
        <v>128</v>
      </c>
      <c r="B137" s="40" t="s">
        <v>28</v>
      </c>
      <c r="C137" s="60"/>
      <c r="D137" s="162" t="s">
        <v>108</v>
      </c>
      <c r="E137" s="66" t="s">
        <v>109</v>
      </c>
      <c r="F137" s="42" t="s">
        <v>11</v>
      </c>
      <c r="G137" s="61" t="s">
        <v>29</v>
      </c>
      <c r="H137" s="48" t="s">
        <v>144</v>
      </c>
      <c r="I137" s="48">
        <v>1</v>
      </c>
      <c r="J137" s="144">
        <f t="shared" si="44"/>
        <v>1</v>
      </c>
      <c r="K137" s="62"/>
      <c r="L137" s="63"/>
      <c r="M137" s="4">
        <f t="shared" si="47"/>
        <v>0</v>
      </c>
      <c r="N137" s="4">
        <f t="shared" si="48"/>
        <v>0</v>
      </c>
      <c r="O137" s="4"/>
      <c r="P137" s="64">
        <f t="shared" si="46"/>
        <v>0</v>
      </c>
      <c r="Q137" s="28"/>
      <c r="R137" s="28"/>
      <c r="S137" s="28"/>
      <c r="T137" s="28"/>
      <c r="U137" s="28"/>
      <c r="V137" s="28"/>
      <c r="W137" s="28"/>
      <c r="X137" s="29"/>
      <c r="Y137" s="29"/>
      <c r="Z137" s="29"/>
      <c r="AA137" s="29"/>
      <c r="AB137" s="29"/>
    </row>
    <row r="138" spans="1:28" s="30" customFormat="1" x14ac:dyDescent="0.25">
      <c r="A138" s="59">
        <v>129</v>
      </c>
      <c r="B138" s="40" t="s">
        <v>28</v>
      </c>
      <c r="C138" s="60"/>
      <c r="D138" s="162" t="s">
        <v>110</v>
      </c>
      <c r="E138" s="66" t="s">
        <v>111</v>
      </c>
      <c r="F138" s="42" t="s">
        <v>11</v>
      </c>
      <c r="G138" s="61" t="s">
        <v>29</v>
      </c>
      <c r="H138" s="48" t="s">
        <v>144</v>
      </c>
      <c r="I138" s="48">
        <v>1</v>
      </c>
      <c r="J138" s="144">
        <f t="shared" si="44"/>
        <v>1</v>
      </c>
      <c r="K138" s="62"/>
      <c r="L138" s="63"/>
      <c r="M138" s="4">
        <f t="shared" si="47"/>
        <v>0</v>
      </c>
      <c r="N138" s="4">
        <f t="shared" si="48"/>
        <v>0</v>
      </c>
      <c r="O138" s="4"/>
      <c r="P138" s="64">
        <f t="shared" si="46"/>
        <v>0</v>
      </c>
      <c r="Q138" s="28"/>
      <c r="R138" s="28"/>
      <c r="S138" s="28"/>
      <c r="T138" s="28"/>
      <c r="U138" s="28"/>
      <c r="V138" s="28"/>
      <c r="W138" s="28"/>
      <c r="X138" s="29"/>
      <c r="Y138" s="29"/>
      <c r="Z138" s="29"/>
      <c r="AA138" s="29"/>
      <c r="AB138" s="29"/>
    </row>
    <row r="139" spans="1:28" s="30" customFormat="1" ht="30" x14ac:dyDescent="0.25">
      <c r="A139" s="59">
        <v>130</v>
      </c>
      <c r="B139" s="40" t="s">
        <v>28</v>
      </c>
      <c r="C139" s="60"/>
      <c r="D139" s="162" t="s">
        <v>112</v>
      </c>
      <c r="E139" s="66" t="s">
        <v>113</v>
      </c>
      <c r="F139" s="42" t="s">
        <v>11</v>
      </c>
      <c r="G139" s="61" t="s">
        <v>29</v>
      </c>
      <c r="H139" s="48" t="s">
        <v>144</v>
      </c>
      <c r="I139" s="48">
        <v>1</v>
      </c>
      <c r="J139" s="144">
        <f t="shared" si="44"/>
        <v>1</v>
      </c>
      <c r="K139" s="62"/>
      <c r="L139" s="63"/>
      <c r="M139" s="4">
        <f t="shared" si="47"/>
        <v>0</v>
      </c>
      <c r="N139" s="4">
        <f t="shared" si="48"/>
        <v>0</v>
      </c>
      <c r="O139" s="4"/>
      <c r="P139" s="64">
        <f t="shared" si="46"/>
        <v>0</v>
      </c>
      <c r="Q139" s="28"/>
      <c r="R139" s="28"/>
      <c r="S139" s="28"/>
      <c r="T139" s="28"/>
      <c r="U139" s="28"/>
      <c r="V139" s="28"/>
      <c r="W139" s="28"/>
      <c r="X139" s="29"/>
      <c r="Y139" s="29"/>
      <c r="Z139" s="29"/>
      <c r="AA139" s="29"/>
      <c r="AB139" s="29"/>
    </row>
    <row r="140" spans="1:28" s="30" customFormat="1" x14ac:dyDescent="0.25">
      <c r="A140" s="59">
        <v>131</v>
      </c>
      <c r="B140" s="40" t="s">
        <v>28</v>
      </c>
      <c r="C140" s="60"/>
      <c r="D140" s="162" t="s">
        <v>114</v>
      </c>
      <c r="E140" s="66" t="s">
        <v>115</v>
      </c>
      <c r="F140" s="42" t="s">
        <v>11</v>
      </c>
      <c r="G140" s="61" t="s">
        <v>29</v>
      </c>
      <c r="H140" s="48" t="s">
        <v>146</v>
      </c>
      <c r="I140" s="48">
        <v>1</v>
      </c>
      <c r="J140" s="144">
        <f t="shared" si="44"/>
        <v>2</v>
      </c>
      <c r="K140" s="62"/>
      <c r="L140" s="63"/>
      <c r="M140" s="4">
        <f t="shared" si="47"/>
        <v>0</v>
      </c>
      <c r="N140" s="4">
        <f t="shared" si="48"/>
        <v>0</v>
      </c>
      <c r="O140" s="4"/>
      <c r="P140" s="64">
        <f t="shared" si="46"/>
        <v>0</v>
      </c>
      <c r="Q140" s="28"/>
      <c r="R140" s="28"/>
      <c r="S140" s="28"/>
      <c r="T140" s="28"/>
      <c r="U140" s="28"/>
      <c r="V140" s="28"/>
      <c r="W140" s="28"/>
      <c r="X140" s="29"/>
      <c r="Y140" s="29"/>
      <c r="Z140" s="29"/>
      <c r="AA140" s="29"/>
      <c r="AB140" s="29"/>
    </row>
    <row r="141" spans="1:28" s="30" customFormat="1" ht="18.75" customHeight="1" x14ac:dyDescent="0.25">
      <c r="A141" s="59">
        <v>132</v>
      </c>
      <c r="B141" s="40" t="s">
        <v>28</v>
      </c>
      <c r="C141" s="60"/>
      <c r="D141" s="162" t="s">
        <v>116</v>
      </c>
      <c r="E141" s="66" t="s">
        <v>117</v>
      </c>
      <c r="F141" s="42" t="s">
        <v>11</v>
      </c>
      <c r="G141" s="61" t="s">
        <v>29</v>
      </c>
      <c r="H141" s="48" t="s">
        <v>144</v>
      </c>
      <c r="I141" s="48">
        <v>1</v>
      </c>
      <c r="J141" s="144">
        <f t="shared" si="44"/>
        <v>1</v>
      </c>
      <c r="K141" s="62"/>
      <c r="L141" s="63"/>
      <c r="M141" s="4">
        <f t="shared" si="47"/>
        <v>0</v>
      </c>
      <c r="N141" s="4">
        <f t="shared" si="48"/>
        <v>0</v>
      </c>
      <c r="O141" s="4"/>
      <c r="P141" s="64">
        <f t="shared" si="46"/>
        <v>0</v>
      </c>
      <c r="Q141" s="28"/>
      <c r="R141" s="28"/>
      <c r="S141" s="28"/>
      <c r="T141" s="28"/>
      <c r="U141" s="28"/>
      <c r="V141" s="28"/>
      <c r="W141" s="28"/>
      <c r="X141" s="29"/>
      <c r="Y141" s="29"/>
      <c r="Z141" s="29"/>
      <c r="AA141" s="29"/>
      <c r="AB141" s="29"/>
    </row>
    <row r="142" spans="1:28" s="30" customFormat="1" ht="30" x14ac:dyDescent="0.25">
      <c r="A142" s="59">
        <v>133</v>
      </c>
      <c r="B142" s="40" t="s">
        <v>28</v>
      </c>
      <c r="C142" s="60"/>
      <c r="D142" s="162" t="s">
        <v>118</v>
      </c>
      <c r="E142" s="66" t="s">
        <v>119</v>
      </c>
      <c r="F142" s="42" t="s">
        <v>11</v>
      </c>
      <c r="G142" s="61" t="s">
        <v>29</v>
      </c>
      <c r="H142" s="48" t="s">
        <v>149</v>
      </c>
      <c r="I142" s="48">
        <v>1</v>
      </c>
      <c r="J142" s="144">
        <f t="shared" si="44"/>
        <v>4</v>
      </c>
      <c r="K142" s="62"/>
      <c r="L142" s="63"/>
      <c r="M142" s="4">
        <f t="shared" si="47"/>
        <v>0</v>
      </c>
      <c r="N142" s="4">
        <f t="shared" si="48"/>
        <v>0</v>
      </c>
      <c r="O142" s="4"/>
      <c r="P142" s="64">
        <f t="shared" si="46"/>
        <v>0</v>
      </c>
      <c r="Q142" s="28"/>
      <c r="R142" s="28"/>
      <c r="S142" s="28"/>
      <c r="T142" s="28"/>
      <c r="U142" s="28"/>
      <c r="V142" s="28"/>
      <c r="W142" s="28"/>
      <c r="X142" s="29"/>
      <c r="Y142" s="29"/>
      <c r="Z142" s="29"/>
      <c r="AA142" s="29"/>
      <c r="AB142" s="29"/>
    </row>
    <row r="143" spans="1:28" s="30" customFormat="1" x14ac:dyDescent="0.25">
      <c r="A143" s="59">
        <v>134</v>
      </c>
      <c r="B143" s="40" t="s">
        <v>28</v>
      </c>
      <c r="C143" s="60"/>
      <c r="D143" s="162" t="s">
        <v>120</v>
      </c>
      <c r="E143" s="66" t="s">
        <v>95</v>
      </c>
      <c r="F143" s="42" t="s">
        <v>11</v>
      </c>
      <c r="G143" s="61" t="s">
        <v>29</v>
      </c>
      <c r="H143" s="48" t="s">
        <v>146</v>
      </c>
      <c r="I143" s="48">
        <v>1</v>
      </c>
      <c r="J143" s="144">
        <f t="shared" si="44"/>
        <v>2</v>
      </c>
      <c r="K143" s="62"/>
      <c r="L143" s="63"/>
      <c r="M143" s="4">
        <f t="shared" si="47"/>
        <v>0</v>
      </c>
      <c r="N143" s="4">
        <f t="shared" si="48"/>
        <v>0</v>
      </c>
      <c r="O143" s="4"/>
      <c r="P143" s="64">
        <f t="shared" si="46"/>
        <v>0</v>
      </c>
      <c r="Q143" s="28"/>
      <c r="R143" s="28"/>
      <c r="S143" s="28"/>
      <c r="T143" s="28"/>
      <c r="U143" s="28"/>
      <c r="V143" s="28"/>
      <c r="W143" s="28"/>
      <c r="X143" s="29"/>
      <c r="Y143" s="29"/>
      <c r="Z143" s="29"/>
      <c r="AA143" s="29"/>
      <c r="AB143" s="29"/>
    </row>
    <row r="144" spans="1:28" s="30" customFormat="1" x14ac:dyDescent="0.25">
      <c r="A144" s="59">
        <v>135</v>
      </c>
      <c r="B144" s="40" t="s">
        <v>28</v>
      </c>
      <c r="C144" s="60"/>
      <c r="D144" s="162" t="s">
        <v>121</v>
      </c>
      <c r="E144" s="66" t="s">
        <v>122</v>
      </c>
      <c r="F144" s="42" t="s">
        <v>11</v>
      </c>
      <c r="G144" s="61" t="s">
        <v>29</v>
      </c>
      <c r="H144" s="48" t="s">
        <v>150</v>
      </c>
      <c r="I144" s="48">
        <v>1</v>
      </c>
      <c r="J144" s="144">
        <f t="shared" si="44"/>
        <v>17</v>
      </c>
      <c r="K144" s="62"/>
      <c r="L144" s="63"/>
      <c r="M144" s="4">
        <f t="shared" si="47"/>
        <v>0</v>
      </c>
      <c r="N144" s="4">
        <f t="shared" si="48"/>
        <v>0</v>
      </c>
      <c r="O144" s="4"/>
      <c r="P144" s="64">
        <f t="shared" si="46"/>
        <v>0</v>
      </c>
      <c r="Q144" s="28"/>
      <c r="R144" s="28"/>
      <c r="S144" s="28"/>
      <c r="T144" s="28"/>
      <c r="U144" s="28"/>
      <c r="V144" s="28"/>
      <c r="W144" s="28"/>
      <c r="X144" s="29"/>
      <c r="Y144" s="29"/>
      <c r="Z144" s="29"/>
      <c r="AA144" s="29"/>
      <c r="AB144" s="29"/>
    </row>
    <row r="145" spans="1:28" s="30" customFormat="1" x14ac:dyDescent="0.25">
      <c r="A145" s="59">
        <v>136</v>
      </c>
      <c r="B145" s="40" t="s">
        <v>28</v>
      </c>
      <c r="C145" s="60"/>
      <c r="D145" s="162" t="s">
        <v>121</v>
      </c>
      <c r="E145" s="66" t="s">
        <v>123</v>
      </c>
      <c r="F145" s="42" t="s">
        <v>11</v>
      </c>
      <c r="G145" s="61" t="s">
        <v>29</v>
      </c>
      <c r="H145" s="48" t="s">
        <v>146</v>
      </c>
      <c r="I145" s="48">
        <v>1</v>
      </c>
      <c r="J145" s="144">
        <f t="shared" si="44"/>
        <v>2</v>
      </c>
      <c r="K145" s="62"/>
      <c r="L145" s="63"/>
      <c r="M145" s="4">
        <f t="shared" si="47"/>
        <v>0</v>
      </c>
      <c r="N145" s="4">
        <f t="shared" si="48"/>
        <v>0</v>
      </c>
      <c r="O145" s="4"/>
      <c r="P145" s="64">
        <f t="shared" si="46"/>
        <v>0</v>
      </c>
      <c r="Q145" s="28"/>
      <c r="R145" s="28"/>
      <c r="S145" s="28"/>
      <c r="T145" s="28"/>
      <c r="U145" s="28"/>
      <c r="V145" s="28"/>
      <c r="W145" s="28"/>
      <c r="X145" s="29"/>
      <c r="Y145" s="29"/>
      <c r="Z145" s="29"/>
      <c r="AA145" s="29"/>
      <c r="AB145" s="29"/>
    </row>
    <row r="146" spans="1:28" s="30" customFormat="1" x14ac:dyDescent="0.25">
      <c r="A146" s="59">
        <v>137</v>
      </c>
      <c r="B146" s="40" t="s">
        <v>28</v>
      </c>
      <c r="C146" s="60"/>
      <c r="D146" s="162" t="s">
        <v>121</v>
      </c>
      <c r="E146" s="66" t="s">
        <v>124</v>
      </c>
      <c r="F146" s="42" t="s">
        <v>11</v>
      </c>
      <c r="G146" s="61" t="s">
        <v>29</v>
      </c>
      <c r="H146" s="48" t="s">
        <v>149</v>
      </c>
      <c r="I146" s="48">
        <v>1</v>
      </c>
      <c r="J146" s="144">
        <f t="shared" si="44"/>
        <v>4</v>
      </c>
      <c r="K146" s="62"/>
      <c r="L146" s="63"/>
      <c r="M146" s="4">
        <f t="shared" si="47"/>
        <v>0</v>
      </c>
      <c r="N146" s="4">
        <f t="shared" si="48"/>
        <v>0</v>
      </c>
      <c r="O146" s="4"/>
      <c r="P146" s="64">
        <f t="shared" si="46"/>
        <v>0</v>
      </c>
      <c r="Q146" s="28"/>
      <c r="R146" s="28"/>
      <c r="S146" s="28"/>
      <c r="T146" s="28"/>
      <c r="U146" s="28"/>
      <c r="V146" s="28"/>
      <c r="W146" s="28"/>
      <c r="X146" s="29"/>
      <c r="Y146" s="29"/>
      <c r="Z146" s="29"/>
      <c r="AA146" s="29"/>
      <c r="AB146" s="29"/>
    </row>
    <row r="147" spans="1:28" s="30" customFormat="1" x14ac:dyDescent="0.25">
      <c r="A147" s="59">
        <v>138</v>
      </c>
      <c r="B147" s="40" t="s">
        <v>28</v>
      </c>
      <c r="C147" s="60"/>
      <c r="D147" s="162" t="s">
        <v>121</v>
      </c>
      <c r="E147" s="66" t="s">
        <v>125</v>
      </c>
      <c r="F147" s="42" t="s">
        <v>11</v>
      </c>
      <c r="G147" s="61" t="s">
        <v>29</v>
      </c>
      <c r="H147" s="48" t="s">
        <v>149</v>
      </c>
      <c r="I147" s="48">
        <v>1</v>
      </c>
      <c r="J147" s="144">
        <f t="shared" si="44"/>
        <v>4</v>
      </c>
      <c r="K147" s="62"/>
      <c r="L147" s="63"/>
      <c r="M147" s="4">
        <f t="shared" si="47"/>
        <v>0</v>
      </c>
      <c r="N147" s="4">
        <f t="shared" si="48"/>
        <v>0</v>
      </c>
      <c r="O147" s="4"/>
      <c r="P147" s="64">
        <f t="shared" si="46"/>
        <v>0</v>
      </c>
      <c r="Q147" s="28"/>
      <c r="R147" s="28"/>
      <c r="S147" s="28"/>
      <c r="T147" s="28"/>
      <c r="U147" s="28"/>
      <c r="V147" s="28"/>
      <c r="W147" s="28"/>
      <c r="X147" s="29"/>
      <c r="Y147" s="29"/>
      <c r="Z147" s="29"/>
      <c r="AA147" s="29"/>
      <c r="AB147" s="29"/>
    </row>
    <row r="148" spans="1:28" s="30" customFormat="1" x14ac:dyDescent="0.25">
      <c r="A148" s="59">
        <v>139</v>
      </c>
      <c r="B148" s="40" t="s">
        <v>28</v>
      </c>
      <c r="C148" s="60"/>
      <c r="D148" s="162" t="s">
        <v>126</v>
      </c>
      <c r="E148" s="66" t="s">
        <v>95</v>
      </c>
      <c r="F148" s="42" t="s">
        <v>11</v>
      </c>
      <c r="G148" s="61" t="s">
        <v>29</v>
      </c>
      <c r="H148" s="48" t="s">
        <v>151</v>
      </c>
      <c r="I148" s="48">
        <v>1</v>
      </c>
      <c r="J148" s="144">
        <f t="shared" si="44"/>
        <v>22</v>
      </c>
      <c r="K148" s="62"/>
      <c r="L148" s="63"/>
      <c r="M148" s="4">
        <f t="shared" si="47"/>
        <v>0</v>
      </c>
      <c r="N148" s="4">
        <f t="shared" si="48"/>
        <v>0</v>
      </c>
      <c r="O148" s="4"/>
      <c r="P148" s="64">
        <f t="shared" si="46"/>
        <v>0</v>
      </c>
      <c r="Q148" s="28"/>
      <c r="R148" s="28"/>
      <c r="S148" s="28"/>
      <c r="T148" s="28"/>
      <c r="U148" s="28"/>
      <c r="V148" s="28"/>
      <c r="W148" s="28"/>
      <c r="X148" s="29"/>
      <c r="Y148" s="29"/>
      <c r="Z148" s="29"/>
      <c r="AA148" s="29"/>
      <c r="AB148" s="29"/>
    </row>
    <row r="149" spans="1:28" s="30" customFormat="1" x14ac:dyDescent="0.25">
      <c r="A149" s="59">
        <v>140</v>
      </c>
      <c r="B149" s="40" t="s">
        <v>28</v>
      </c>
      <c r="C149" s="60"/>
      <c r="D149" s="162" t="s">
        <v>127</v>
      </c>
      <c r="E149" s="66" t="s">
        <v>128</v>
      </c>
      <c r="F149" s="42" t="s">
        <v>11</v>
      </c>
      <c r="G149" s="61" t="s">
        <v>29</v>
      </c>
      <c r="H149" s="48" t="s">
        <v>144</v>
      </c>
      <c r="I149" s="48">
        <v>1</v>
      </c>
      <c r="J149" s="144">
        <f t="shared" si="44"/>
        <v>1</v>
      </c>
      <c r="K149" s="62"/>
      <c r="L149" s="63"/>
      <c r="M149" s="4">
        <f t="shared" si="47"/>
        <v>0</v>
      </c>
      <c r="N149" s="4">
        <f t="shared" si="48"/>
        <v>0</v>
      </c>
      <c r="O149" s="4"/>
      <c r="P149" s="64">
        <f t="shared" si="46"/>
        <v>0</v>
      </c>
      <c r="Q149" s="28"/>
      <c r="R149" s="28"/>
      <c r="S149" s="28"/>
      <c r="T149" s="28"/>
      <c r="U149" s="28"/>
      <c r="V149" s="28"/>
      <c r="W149" s="28"/>
      <c r="X149" s="29"/>
      <c r="Y149" s="29"/>
      <c r="Z149" s="29"/>
      <c r="AA149" s="29"/>
      <c r="AB149" s="29"/>
    </row>
    <row r="150" spans="1:28" s="30" customFormat="1" x14ac:dyDescent="0.25">
      <c r="A150" s="59">
        <v>141</v>
      </c>
      <c r="B150" s="40" t="s">
        <v>28</v>
      </c>
      <c r="C150" s="60"/>
      <c r="D150" s="162" t="s">
        <v>129</v>
      </c>
      <c r="E150" s="66" t="s">
        <v>130</v>
      </c>
      <c r="F150" s="42" t="s">
        <v>11</v>
      </c>
      <c r="G150" s="61" t="s">
        <v>29</v>
      </c>
      <c r="H150" s="48" t="s">
        <v>152</v>
      </c>
      <c r="I150" s="48">
        <v>1</v>
      </c>
      <c r="J150" s="144">
        <f t="shared" si="44"/>
        <v>11</v>
      </c>
      <c r="K150" s="62"/>
      <c r="L150" s="63"/>
      <c r="M150" s="4">
        <f t="shared" si="47"/>
        <v>0</v>
      </c>
      <c r="N150" s="4">
        <f t="shared" si="48"/>
        <v>0</v>
      </c>
      <c r="O150" s="4"/>
      <c r="P150" s="64">
        <f t="shared" si="46"/>
        <v>0</v>
      </c>
      <c r="Q150" s="28"/>
      <c r="R150" s="28"/>
      <c r="S150" s="28"/>
      <c r="T150" s="28"/>
      <c r="U150" s="28"/>
      <c r="V150" s="28"/>
      <c r="W150" s="28"/>
      <c r="X150" s="29"/>
      <c r="Y150" s="29"/>
      <c r="Z150" s="29"/>
      <c r="AA150" s="29"/>
      <c r="AB150" s="29"/>
    </row>
    <row r="151" spans="1:28" s="30" customFormat="1" x14ac:dyDescent="0.25">
      <c r="A151" s="59">
        <v>142</v>
      </c>
      <c r="B151" s="40" t="s">
        <v>28</v>
      </c>
      <c r="C151" s="60"/>
      <c r="D151" s="162" t="s">
        <v>131</v>
      </c>
      <c r="E151" s="66" t="s">
        <v>132</v>
      </c>
      <c r="F151" s="42" t="s">
        <v>11</v>
      </c>
      <c r="G151" s="61" t="s">
        <v>29</v>
      </c>
      <c r="H151" s="48" t="s">
        <v>153</v>
      </c>
      <c r="I151" s="48">
        <v>1</v>
      </c>
      <c r="J151" s="144">
        <f t="shared" si="44"/>
        <v>16</v>
      </c>
      <c r="K151" s="62"/>
      <c r="L151" s="63"/>
      <c r="M151" s="4">
        <f t="shared" si="47"/>
        <v>0</v>
      </c>
      <c r="N151" s="4">
        <f t="shared" si="48"/>
        <v>0</v>
      </c>
      <c r="O151" s="4"/>
      <c r="P151" s="64">
        <f t="shared" si="46"/>
        <v>0</v>
      </c>
      <c r="Q151" s="28"/>
      <c r="R151" s="28"/>
      <c r="S151" s="28"/>
      <c r="T151" s="28"/>
      <c r="U151" s="28"/>
      <c r="V151" s="28"/>
      <c r="W151" s="28"/>
      <c r="X151" s="29"/>
      <c r="Y151" s="29"/>
      <c r="Z151" s="29"/>
      <c r="AA151" s="29"/>
      <c r="AB151" s="29"/>
    </row>
    <row r="152" spans="1:28" s="30" customFormat="1" x14ac:dyDescent="0.25">
      <c r="A152" s="59">
        <v>143</v>
      </c>
      <c r="B152" s="40" t="s">
        <v>28</v>
      </c>
      <c r="C152" s="60"/>
      <c r="D152" s="162" t="s">
        <v>133</v>
      </c>
      <c r="E152" s="66" t="s">
        <v>134</v>
      </c>
      <c r="F152" s="42" t="s">
        <v>11</v>
      </c>
      <c r="G152" s="61" t="s">
        <v>29</v>
      </c>
      <c r="H152" s="48" t="s">
        <v>145</v>
      </c>
      <c r="I152" s="48">
        <v>1</v>
      </c>
      <c r="J152" s="144">
        <f t="shared" si="44"/>
        <v>12</v>
      </c>
      <c r="K152" s="62"/>
      <c r="L152" s="63"/>
      <c r="M152" s="4">
        <f t="shared" si="47"/>
        <v>0</v>
      </c>
      <c r="N152" s="4">
        <f t="shared" si="48"/>
        <v>0</v>
      </c>
      <c r="O152" s="4"/>
      <c r="P152" s="64">
        <f t="shared" si="46"/>
        <v>0</v>
      </c>
      <c r="Q152" s="28"/>
      <c r="R152" s="28"/>
      <c r="S152" s="28"/>
      <c r="T152" s="28"/>
      <c r="U152" s="28"/>
      <c r="V152" s="28"/>
      <c r="W152" s="28"/>
      <c r="X152" s="29"/>
      <c r="Y152" s="29"/>
      <c r="Z152" s="29"/>
      <c r="AA152" s="29"/>
      <c r="AB152" s="29"/>
    </row>
    <row r="153" spans="1:28" s="30" customFormat="1" x14ac:dyDescent="0.25">
      <c r="A153" s="59">
        <v>144</v>
      </c>
      <c r="B153" s="40" t="s">
        <v>28</v>
      </c>
      <c r="C153" s="60"/>
      <c r="D153" s="162" t="s">
        <v>135</v>
      </c>
      <c r="E153" s="66" t="s">
        <v>136</v>
      </c>
      <c r="F153" s="42" t="s">
        <v>11</v>
      </c>
      <c r="G153" s="61" t="s">
        <v>29</v>
      </c>
      <c r="H153" s="48" t="s">
        <v>149</v>
      </c>
      <c r="I153" s="48">
        <v>1</v>
      </c>
      <c r="J153" s="144">
        <f t="shared" si="44"/>
        <v>4</v>
      </c>
      <c r="K153" s="62"/>
      <c r="L153" s="63"/>
      <c r="M153" s="4">
        <f t="shared" ref="M153" si="49">K153+L153</f>
        <v>0</v>
      </c>
      <c r="N153" s="4">
        <f t="shared" ref="N153" si="50">K153*J153</f>
        <v>0</v>
      </c>
      <c r="O153" s="4"/>
      <c r="P153" s="64">
        <f t="shared" si="46"/>
        <v>0</v>
      </c>
      <c r="Q153" s="28"/>
      <c r="R153" s="28"/>
      <c r="S153" s="28"/>
      <c r="T153" s="28"/>
      <c r="U153" s="28"/>
      <c r="V153" s="28"/>
      <c r="W153" s="28"/>
      <c r="X153" s="29"/>
      <c r="Y153" s="29"/>
      <c r="Z153" s="29"/>
      <c r="AA153" s="29"/>
      <c r="AB153" s="29"/>
    </row>
    <row r="154" spans="1:28" s="119" customFormat="1" ht="35.25" customHeight="1" x14ac:dyDescent="0.25">
      <c r="A154" s="31">
        <v>145</v>
      </c>
      <c r="B154" s="241"/>
      <c r="C154" s="210" t="s">
        <v>31</v>
      </c>
      <c r="D154" s="108" t="s">
        <v>279</v>
      </c>
      <c r="E154" s="109"/>
      <c r="F154" s="111"/>
      <c r="G154" s="245"/>
      <c r="H154" s="113"/>
      <c r="I154" s="113"/>
      <c r="J154" s="224"/>
      <c r="K154" s="114"/>
      <c r="L154" s="115"/>
      <c r="M154" s="116"/>
      <c r="N154" s="116"/>
      <c r="O154" s="116"/>
      <c r="P154" s="116"/>
      <c r="Q154" s="117"/>
      <c r="R154" s="117"/>
      <c r="S154" s="117"/>
      <c r="T154" s="117"/>
      <c r="U154" s="117"/>
      <c r="V154" s="117"/>
      <c r="W154" s="117"/>
      <c r="X154" s="118"/>
      <c r="Y154" s="118"/>
      <c r="Z154" s="118"/>
      <c r="AA154" s="118"/>
      <c r="AB154" s="118"/>
    </row>
    <row r="155" spans="1:28" s="30" customFormat="1" ht="33" customHeight="1" x14ac:dyDescent="0.25">
      <c r="A155" s="242">
        <v>146</v>
      </c>
      <c r="B155" s="242" t="s">
        <v>522</v>
      </c>
      <c r="C155" s="120" t="s">
        <v>523</v>
      </c>
      <c r="D155" s="33" t="s">
        <v>524</v>
      </c>
      <c r="E155" s="77"/>
      <c r="F155" s="34" t="s">
        <v>10</v>
      </c>
      <c r="G155" s="35" t="s">
        <v>28</v>
      </c>
      <c r="H155" s="69">
        <f>SUM(H156:H161)</f>
        <v>190.76999999999998</v>
      </c>
      <c r="I155" s="69">
        <v>1</v>
      </c>
      <c r="J155" s="36">
        <f>ROUND(I155*H155,2)</f>
        <v>190.77</v>
      </c>
      <c r="K155" s="37"/>
      <c r="L155" s="38"/>
      <c r="M155" s="39">
        <f>K155+L155</f>
        <v>0</v>
      </c>
      <c r="N155" s="39"/>
      <c r="O155" s="39">
        <f>L155*J155</f>
        <v>0</v>
      </c>
      <c r="P155" s="39">
        <f>ROUND(N155+O155,2)</f>
        <v>0</v>
      </c>
      <c r="Q155" s="28"/>
      <c r="R155" s="28"/>
      <c r="S155" s="28"/>
      <c r="T155" s="28"/>
      <c r="U155" s="28"/>
      <c r="V155" s="28"/>
      <c r="W155" s="28"/>
      <c r="X155" s="29"/>
      <c r="Y155" s="29"/>
      <c r="Z155" s="29"/>
      <c r="AA155" s="29"/>
      <c r="AB155" s="29"/>
    </row>
    <row r="156" spans="1:28" s="30" customFormat="1" x14ac:dyDescent="0.25">
      <c r="A156" s="59">
        <v>147</v>
      </c>
      <c r="B156" s="40" t="s">
        <v>28</v>
      </c>
      <c r="C156" s="41"/>
      <c r="D156" s="162" t="s">
        <v>44</v>
      </c>
      <c r="E156" s="73" t="s">
        <v>54</v>
      </c>
      <c r="F156" s="42" t="s">
        <v>11</v>
      </c>
      <c r="G156" s="61" t="s">
        <v>28</v>
      </c>
      <c r="H156" s="144">
        <v>2</v>
      </c>
      <c r="I156" s="44">
        <v>1.1000000000000001</v>
      </c>
      <c r="J156" s="144">
        <f t="shared" ref="J156:J161" si="51">ROUND(I156*H156,0)</f>
        <v>2</v>
      </c>
      <c r="K156" s="46"/>
      <c r="L156" s="47"/>
      <c r="M156" s="72">
        <f t="shared" ref="M156:M161" si="52">K156+L156</f>
        <v>0</v>
      </c>
      <c r="N156" s="72">
        <f>K156*J156</f>
        <v>0</v>
      </c>
      <c r="O156" s="72"/>
      <c r="P156" s="64">
        <f t="shared" ref="P156:P164" si="53">ROUND(N156+O156,2)</f>
        <v>0</v>
      </c>
      <c r="Q156" s="275" t="s">
        <v>313</v>
      </c>
      <c r="R156" s="28"/>
      <c r="S156" s="28"/>
      <c r="T156" s="28"/>
      <c r="U156" s="28"/>
      <c r="V156" s="28"/>
      <c r="W156" s="28"/>
      <c r="X156" s="29"/>
      <c r="Y156" s="29"/>
      <c r="Z156" s="29"/>
      <c r="AA156" s="29"/>
      <c r="AB156" s="29"/>
    </row>
    <row r="157" spans="1:28" s="30" customFormat="1" ht="15" customHeight="1" x14ac:dyDescent="0.25">
      <c r="A157" s="59">
        <v>148</v>
      </c>
      <c r="B157" s="40" t="s">
        <v>28</v>
      </c>
      <c r="C157" s="41"/>
      <c r="D157" s="162" t="s">
        <v>45</v>
      </c>
      <c r="E157" s="73" t="s">
        <v>54</v>
      </c>
      <c r="F157" s="42" t="s">
        <v>11</v>
      </c>
      <c r="G157" s="61" t="s">
        <v>28</v>
      </c>
      <c r="H157" s="144">
        <v>0.26</v>
      </c>
      <c r="I157" s="44">
        <v>1.1000000000000001</v>
      </c>
      <c r="J157" s="144">
        <f t="shared" si="51"/>
        <v>0</v>
      </c>
      <c r="K157" s="46"/>
      <c r="L157" s="47"/>
      <c r="M157" s="72">
        <f t="shared" si="52"/>
        <v>0</v>
      </c>
      <c r="N157" s="72">
        <f t="shared" ref="N157:N164" si="54">K157*J157</f>
        <v>0</v>
      </c>
      <c r="O157" s="72"/>
      <c r="P157" s="64">
        <f t="shared" si="53"/>
        <v>0</v>
      </c>
      <c r="Q157" s="276"/>
      <c r="R157" s="28"/>
      <c r="S157" s="28"/>
      <c r="T157" s="28"/>
      <c r="U157" s="28"/>
      <c r="V157" s="28"/>
      <c r="W157" s="28"/>
      <c r="X157" s="29"/>
      <c r="Y157" s="29"/>
      <c r="Z157" s="29"/>
      <c r="AA157" s="29"/>
      <c r="AB157" s="29"/>
    </row>
    <row r="158" spans="1:28" s="30" customFormat="1" x14ac:dyDescent="0.25">
      <c r="A158" s="59">
        <v>149</v>
      </c>
      <c r="B158" s="40" t="s">
        <v>28</v>
      </c>
      <c r="C158" s="41"/>
      <c r="D158" s="162" t="s">
        <v>46</v>
      </c>
      <c r="E158" s="73" t="s">
        <v>54</v>
      </c>
      <c r="F158" s="42" t="s">
        <v>11</v>
      </c>
      <c r="G158" s="61" t="s">
        <v>28</v>
      </c>
      <c r="H158" s="144">
        <v>33.58</v>
      </c>
      <c r="I158" s="44">
        <v>1.1000000000000001</v>
      </c>
      <c r="J158" s="144">
        <f t="shared" si="51"/>
        <v>37</v>
      </c>
      <c r="K158" s="46"/>
      <c r="L158" s="47"/>
      <c r="M158" s="72">
        <f t="shared" si="52"/>
        <v>0</v>
      </c>
      <c r="N158" s="72">
        <f t="shared" si="54"/>
        <v>0</v>
      </c>
      <c r="O158" s="72"/>
      <c r="P158" s="64">
        <f t="shared" si="53"/>
        <v>0</v>
      </c>
      <c r="Q158" s="276"/>
      <c r="R158" s="28"/>
      <c r="S158" s="28"/>
      <c r="T158" s="28"/>
      <c r="U158" s="28"/>
      <c r="V158" s="28"/>
      <c r="W158" s="28"/>
      <c r="X158" s="29"/>
      <c r="Y158" s="29"/>
      <c r="Z158" s="29"/>
      <c r="AA158" s="29"/>
      <c r="AB158" s="29"/>
    </row>
    <row r="159" spans="1:28" s="30" customFormat="1" x14ac:dyDescent="0.25">
      <c r="A159" s="59">
        <v>150</v>
      </c>
      <c r="B159" s="40" t="s">
        <v>28</v>
      </c>
      <c r="C159" s="41"/>
      <c r="D159" s="162" t="s">
        <v>47</v>
      </c>
      <c r="E159" s="73" t="s">
        <v>54</v>
      </c>
      <c r="F159" s="42" t="s">
        <v>11</v>
      </c>
      <c r="G159" s="61" t="s">
        <v>28</v>
      </c>
      <c r="H159" s="144">
        <v>10.72</v>
      </c>
      <c r="I159" s="44">
        <v>1.1000000000000001</v>
      </c>
      <c r="J159" s="144">
        <f t="shared" si="51"/>
        <v>12</v>
      </c>
      <c r="K159" s="46"/>
      <c r="L159" s="47"/>
      <c r="M159" s="72">
        <f t="shared" si="52"/>
        <v>0</v>
      </c>
      <c r="N159" s="72">
        <f t="shared" si="54"/>
        <v>0</v>
      </c>
      <c r="O159" s="72"/>
      <c r="P159" s="64">
        <f t="shared" si="53"/>
        <v>0</v>
      </c>
      <c r="Q159" s="276"/>
      <c r="R159" s="28"/>
      <c r="S159" s="28"/>
      <c r="T159" s="28"/>
      <c r="U159" s="28"/>
      <c r="V159" s="28"/>
      <c r="W159" s="28"/>
      <c r="X159" s="29"/>
      <c r="Y159" s="29"/>
      <c r="Z159" s="29"/>
      <c r="AA159" s="29"/>
      <c r="AB159" s="29"/>
    </row>
    <row r="160" spans="1:28" s="30" customFormat="1" x14ac:dyDescent="0.25">
      <c r="A160" s="59">
        <v>151</v>
      </c>
      <c r="B160" s="40" t="s">
        <v>28</v>
      </c>
      <c r="C160" s="41"/>
      <c r="D160" s="162" t="s">
        <v>48</v>
      </c>
      <c r="E160" s="73" t="s">
        <v>54</v>
      </c>
      <c r="F160" s="42" t="s">
        <v>11</v>
      </c>
      <c r="G160" s="61" t="s">
        <v>28</v>
      </c>
      <c r="H160" s="144">
        <v>63.36</v>
      </c>
      <c r="I160" s="44">
        <v>1.1000000000000001</v>
      </c>
      <c r="J160" s="144">
        <f t="shared" si="51"/>
        <v>70</v>
      </c>
      <c r="K160" s="46"/>
      <c r="L160" s="47"/>
      <c r="M160" s="72">
        <f t="shared" si="52"/>
        <v>0</v>
      </c>
      <c r="N160" s="72">
        <f t="shared" si="54"/>
        <v>0</v>
      </c>
      <c r="O160" s="72"/>
      <c r="P160" s="64">
        <f t="shared" si="53"/>
        <v>0</v>
      </c>
      <c r="Q160" s="276"/>
      <c r="R160" s="28"/>
      <c r="S160" s="28"/>
      <c r="T160" s="28"/>
      <c r="U160" s="28"/>
      <c r="V160" s="28"/>
      <c r="W160" s="28"/>
      <c r="X160" s="29"/>
      <c r="Y160" s="29"/>
      <c r="Z160" s="29"/>
      <c r="AA160" s="29"/>
      <c r="AB160" s="29"/>
    </row>
    <row r="161" spans="1:28" s="30" customFormat="1" x14ac:dyDescent="0.25">
      <c r="A161" s="59">
        <v>152</v>
      </c>
      <c r="B161" s="40" t="s">
        <v>28</v>
      </c>
      <c r="C161" s="41"/>
      <c r="D161" s="162" t="s">
        <v>49</v>
      </c>
      <c r="E161" s="73" t="s">
        <v>54</v>
      </c>
      <c r="F161" s="42" t="s">
        <v>11</v>
      </c>
      <c r="G161" s="61" t="s">
        <v>28</v>
      </c>
      <c r="H161" s="144">
        <v>80.849999999999994</v>
      </c>
      <c r="I161" s="44">
        <v>1.1000000000000001</v>
      </c>
      <c r="J161" s="144">
        <f t="shared" si="51"/>
        <v>89</v>
      </c>
      <c r="K161" s="46"/>
      <c r="L161" s="47"/>
      <c r="M161" s="72">
        <f t="shared" si="52"/>
        <v>0</v>
      </c>
      <c r="N161" s="72">
        <f t="shared" si="54"/>
        <v>0</v>
      </c>
      <c r="O161" s="72"/>
      <c r="P161" s="64">
        <f t="shared" si="53"/>
        <v>0</v>
      </c>
      <c r="Q161" s="277"/>
      <c r="R161" s="28"/>
      <c r="S161" s="28"/>
      <c r="T161" s="28"/>
      <c r="U161" s="28"/>
      <c r="V161" s="28"/>
      <c r="W161" s="28"/>
      <c r="X161" s="29"/>
      <c r="Y161" s="29"/>
      <c r="Z161" s="29"/>
      <c r="AA161" s="29"/>
      <c r="AB161" s="29"/>
    </row>
    <row r="162" spans="1:28" s="131" customFormat="1" ht="24" customHeight="1" x14ac:dyDescent="0.25">
      <c r="A162" s="242">
        <v>153</v>
      </c>
      <c r="B162" s="242" t="s">
        <v>522</v>
      </c>
      <c r="C162" s="120" t="s">
        <v>527</v>
      </c>
      <c r="D162" s="121" t="s">
        <v>250</v>
      </c>
      <c r="E162" s="122"/>
      <c r="F162" s="123" t="s">
        <v>10</v>
      </c>
      <c r="G162" s="124" t="s">
        <v>26</v>
      </c>
      <c r="H162" s="148">
        <f>3.14*0.015*2+0.26*3.14*0.02+33.58*3.14*0.025+0.32*3.14*10.72+63.36*3.14*0.04+0.05*3.14*80.85</f>
        <v>34.169480000000007</v>
      </c>
      <c r="I162" s="125">
        <v>1</v>
      </c>
      <c r="J162" s="149">
        <f>ROUND(I162*H162,2)</f>
        <v>34.17</v>
      </c>
      <c r="K162" s="126"/>
      <c r="L162" s="127"/>
      <c r="M162" s="128">
        <f>K162+L162</f>
        <v>0</v>
      </c>
      <c r="N162" s="128">
        <f t="shared" si="54"/>
        <v>0</v>
      </c>
      <c r="O162" s="128">
        <f>L162*J162</f>
        <v>0</v>
      </c>
      <c r="P162" s="128">
        <f>ROUND(N162+O162,2)</f>
        <v>0</v>
      </c>
      <c r="Q162" s="129"/>
      <c r="R162" s="129"/>
      <c r="S162" s="129"/>
      <c r="T162" s="129"/>
      <c r="U162" s="129"/>
      <c r="V162" s="129"/>
      <c r="W162" s="129"/>
      <c r="X162" s="130"/>
      <c r="Y162" s="130"/>
      <c r="Z162" s="130"/>
      <c r="AA162" s="130"/>
      <c r="AB162" s="130"/>
    </row>
    <row r="163" spans="1:28" s="30" customFormat="1" x14ac:dyDescent="0.25">
      <c r="A163" s="59">
        <v>154</v>
      </c>
      <c r="B163" s="40" t="s">
        <v>28</v>
      </c>
      <c r="C163" s="41"/>
      <c r="D163" s="162" t="s">
        <v>248</v>
      </c>
      <c r="E163" s="56" t="s">
        <v>302</v>
      </c>
      <c r="F163" s="42" t="s">
        <v>11</v>
      </c>
      <c r="G163" s="43" t="s">
        <v>27</v>
      </c>
      <c r="H163" s="45">
        <v>4.95</v>
      </c>
      <c r="I163" s="45">
        <v>1.1499999999999999</v>
      </c>
      <c r="J163" s="144">
        <f>ROUND(I163*H163,0)</f>
        <v>6</v>
      </c>
      <c r="K163" s="46"/>
      <c r="L163" s="47"/>
      <c r="M163" s="4">
        <f t="shared" ref="M163:M164" si="55">K163+L163</f>
        <v>0</v>
      </c>
      <c r="N163" s="4">
        <f t="shared" si="54"/>
        <v>0</v>
      </c>
      <c r="O163" s="4"/>
      <c r="P163" s="64">
        <f t="shared" si="53"/>
        <v>0</v>
      </c>
      <c r="Q163" s="28"/>
      <c r="R163" s="28"/>
      <c r="S163" s="28"/>
      <c r="T163" s="28"/>
      <c r="U163" s="28"/>
      <c r="V163" s="28"/>
      <c r="W163" s="28"/>
      <c r="X163" s="29"/>
      <c r="Y163" s="29"/>
      <c r="Z163" s="29"/>
      <c r="AA163" s="29"/>
      <c r="AB163" s="29"/>
    </row>
    <row r="164" spans="1:28" s="30" customFormat="1" x14ac:dyDescent="0.25">
      <c r="A164" s="59">
        <v>155</v>
      </c>
      <c r="B164" s="40" t="s">
        <v>28</v>
      </c>
      <c r="C164" s="41"/>
      <c r="D164" s="162" t="s">
        <v>249</v>
      </c>
      <c r="E164" s="56" t="s">
        <v>303</v>
      </c>
      <c r="F164" s="42" t="s">
        <v>11</v>
      </c>
      <c r="G164" s="43" t="s">
        <v>27</v>
      </c>
      <c r="H164" s="45">
        <v>6.7</v>
      </c>
      <c r="I164" s="45">
        <v>1.2</v>
      </c>
      <c r="J164" s="144">
        <f>ROUND(I164*H164,0)</f>
        <v>8</v>
      </c>
      <c r="K164" s="46"/>
      <c r="L164" s="47"/>
      <c r="M164" s="4">
        <f t="shared" si="55"/>
        <v>0</v>
      </c>
      <c r="N164" s="4">
        <f t="shared" si="54"/>
        <v>0</v>
      </c>
      <c r="O164" s="4"/>
      <c r="P164" s="64">
        <f t="shared" si="53"/>
        <v>0</v>
      </c>
      <c r="Q164" s="28"/>
      <c r="R164" s="28"/>
      <c r="S164" s="28"/>
      <c r="T164" s="28"/>
      <c r="U164" s="28"/>
      <c r="V164" s="28"/>
      <c r="W164" s="28"/>
      <c r="X164" s="29"/>
      <c r="Y164" s="29"/>
      <c r="Z164" s="29"/>
      <c r="AA164" s="29"/>
      <c r="AB164" s="29"/>
    </row>
    <row r="165" spans="1:28" s="131" customFormat="1" x14ac:dyDescent="0.25">
      <c r="A165" s="242">
        <v>156</v>
      </c>
      <c r="B165" s="242" t="s">
        <v>522</v>
      </c>
      <c r="C165" s="120" t="s">
        <v>530</v>
      </c>
      <c r="D165" s="121" t="s">
        <v>531</v>
      </c>
      <c r="E165" s="122"/>
      <c r="F165" s="123" t="s">
        <v>10</v>
      </c>
      <c r="G165" s="124" t="s">
        <v>28</v>
      </c>
      <c r="H165" s="125">
        <f>SUM(H166:H169)</f>
        <v>338.76</v>
      </c>
      <c r="I165" s="125">
        <v>1</v>
      </c>
      <c r="J165" s="149">
        <f>ROUND(I165*H165,2)</f>
        <v>338.76</v>
      </c>
      <c r="K165" s="126"/>
      <c r="L165" s="127"/>
      <c r="M165" s="128">
        <f>K165+L165</f>
        <v>0</v>
      </c>
      <c r="N165" s="128"/>
      <c r="O165" s="128">
        <f>L165*J165</f>
        <v>0</v>
      </c>
      <c r="P165" s="128">
        <f>ROUND(N165+O165,2)</f>
        <v>0</v>
      </c>
      <c r="Q165" s="129"/>
      <c r="R165" s="129"/>
      <c r="S165" s="129"/>
      <c r="T165" s="129"/>
      <c r="U165" s="129"/>
      <c r="V165" s="129"/>
      <c r="W165" s="129"/>
      <c r="X165" s="130"/>
      <c r="Y165" s="130"/>
      <c r="Z165" s="130"/>
      <c r="AA165" s="130"/>
      <c r="AB165" s="130"/>
    </row>
    <row r="166" spans="1:28" s="30" customFormat="1" x14ac:dyDescent="0.25">
      <c r="A166" s="59">
        <v>157</v>
      </c>
      <c r="B166" s="40" t="s">
        <v>28</v>
      </c>
      <c r="C166" s="41"/>
      <c r="D166" s="71" t="s">
        <v>65</v>
      </c>
      <c r="E166" s="66" t="s">
        <v>78</v>
      </c>
      <c r="F166" s="42" t="s">
        <v>11</v>
      </c>
      <c r="G166" s="43" t="s">
        <v>28</v>
      </c>
      <c r="H166" s="44">
        <v>14.98</v>
      </c>
      <c r="I166" s="44">
        <v>1.1000000000000001</v>
      </c>
      <c r="J166" s="144">
        <f t="shared" ref="J166:J177" si="56">ROUND(I166*H166,0)</f>
        <v>16</v>
      </c>
      <c r="K166" s="46"/>
      <c r="L166" s="47"/>
      <c r="M166" s="4">
        <f t="shared" ref="M166:M177" si="57">K166+L166</f>
        <v>0</v>
      </c>
      <c r="N166" s="4">
        <f t="shared" ref="N166:N177" si="58">K166*J166</f>
        <v>0</v>
      </c>
      <c r="O166" s="4"/>
      <c r="P166" s="64">
        <f t="shared" ref="P166:P188" si="59">ROUND(N166+O166,2)</f>
        <v>0</v>
      </c>
      <c r="Q166" s="28"/>
      <c r="R166" s="28"/>
      <c r="S166" s="28"/>
      <c r="T166" s="28"/>
      <c r="U166" s="28"/>
      <c r="V166" s="28"/>
      <c r="W166" s="28"/>
      <c r="X166" s="29"/>
      <c r="Y166" s="29"/>
      <c r="Z166" s="29"/>
      <c r="AA166" s="29"/>
      <c r="AB166" s="29"/>
    </row>
    <row r="167" spans="1:28" s="30" customFormat="1" x14ac:dyDescent="0.25">
      <c r="A167" s="59">
        <v>158</v>
      </c>
      <c r="B167" s="40" t="s">
        <v>28</v>
      </c>
      <c r="C167" s="41"/>
      <c r="D167" s="71" t="s">
        <v>66</v>
      </c>
      <c r="E167" s="66" t="s">
        <v>78</v>
      </c>
      <c r="F167" s="42" t="s">
        <v>11</v>
      </c>
      <c r="G167" s="43" t="s">
        <v>28</v>
      </c>
      <c r="H167" s="44">
        <v>95.07</v>
      </c>
      <c r="I167" s="44">
        <v>1.1000000000000001</v>
      </c>
      <c r="J167" s="144">
        <f t="shared" si="56"/>
        <v>105</v>
      </c>
      <c r="K167" s="46"/>
      <c r="L167" s="47"/>
      <c r="M167" s="4">
        <f t="shared" si="57"/>
        <v>0</v>
      </c>
      <c r="N167" s="4">
        <f t="shared" si="58"/>
        <v>0</v>
      </c>
      <c r="O167" s="4"/>
      <c r="P167" s="64">
        <f t="shared" si="59"/>
        <v>0</v>
      </c>
      <c r="Q167" s="28"/>
      <c r="R167" s="28"/>
      <c r="S167" s="28"/>
      <c r="T167" s="28"/>
      <c r="U167" s="28"/>
      <c r="V167" s="28"/>
      <c r="W167" s="28"/>
      <c r="X167" s="29"/>
      <c r="Y167" s="29"/>
      <c r="Z167" s="29"/>
      <c r="AA167" s="29"/>
      <c r="AB167" s="29"/>
    </row>
    <row r="168" spans="1:28" s="30" customFormat="1" x14ac:dyDescent="0.25">
      <c r="A168" s="59">
        <v>159</v>
      </c>
      <c r="B168" s="40" t="s">
        <v>28</v>
      </c>
      <c r="C168" s="41"/>
      <c r="D168" s="71" t="s">
        <v>67</v>
      </c>
      <c r="E168" s="66" t="s">
        <v>78</v>
      </c>
      <c r="F168" s="42" t="s">
        <v>11</v>
      </c>
      <c r="G168" s="43" t="s">
        <v>28</v>
      </c>
      <c r="H168" s="44">
        <v>56.86</v>
      </c>
      <c r="I168" s="44">
        <v>1.1000000000000001</v>
      </c>
      <c r="J168" s="144">
        <f t="shared" si="56"/>
        <v>63</v>
      </c>
      <c r="K168" s="46"/>
      <c r="L168" s="47"/>
      <c r="M168" s="4">
        <f t="shared" si="57"/>
        <v>0</v>
      </c>
      <c r="N168" s="4">
        <f t="shared" si="58"/>
        <v>0</v>
      </c>
      <c r="O168" s="4"/>
      <c r="P168" s="64">
        <f t="shared" si="59"/>
        <v>0</v>
      </c>
      <c r="Q168" s="28"/>
      <c r="R168" s="28"/>
      <c r="S168" s="28"/>
      <c r="T168" s="28"/>
      <c r="U168" s="28"/>
      <c r="V168" s="28"/>
      <c r="W168" s="28"/>
      <c r="X168" s="29"/>
      <c r="Y168" s="29"/>
      <c r="Z168" s="29"/>
      <c r="AA168" s="29"/>
      <c r="AB168" s="29"/>
    </row>
    <row r="169" spans="1:28" s="30" customFormat="1" x14ac:dyDescent="0.25">
      <c r="A169" s="59">
        <v>160</v>
      </c>
      <c r="B169" s="40" t="s">
        <v>28</v>
      </c>
      <c r="C169" s="41"/>
      <c r="D169" s="71" t="s">
        <v>68</v>
      </c>
      <c r="E169" s="66" t="s">
        <v>78</v>
      </c>
      <c r="F169" s="42" t="s">
        <v>11</v>
      </c>
      <c r="G169" s="43" t="s">
        <v>28</v>
      </c>
      <c r="H169" s="44">
        <v>171.85</v>
      </c>
      <c r="I169" s="44">
        <v>1.1000000000000001</v>
      </c>
      <c r="J169" s="144">
        <f t="shared" si="56"/>
        <v>189</v>
      </c>
      <c r="K169" s="46"/>
      <c r="L169" s="47"/>
      <c r="M169" s="4">
        <f t="shared" si="57"/>
        <v>0</v>
      </c>
      <c r="N169" s="4">
        <f t="shared" si="58"/>
        <v>0</v>
      </c>
      <c r="O169" s="4"/>
      <c r="P169" s="64">
        <f t="shared" si="59"/>
        <v>0</v>
      </c>
      <c r="Q169" s="28"/>
      <c r="R169" s="28"/>
      <c r="S169" s="28"/>
      <c r="T169" s="28"/>
      <c r="U169" s="28"/>
      <c r="V169" s="28"/>
      <c r="W169" s="28"/>
      <c r="X169" s="29"/>
      <c r="Y169" s="29"/>
      <c r="Z169" s="29"/>
      <c r="AA169" s="29"/>
      <c r="AB169" s="29"/>
    </row>
    <row r="170" spans="1:28" s="254" customFormat="1" x14ac:dyDescent="0.25">
      <c r="A170" s="242">
        <v>161</v>
      </c>
      <c r="B170" s="242" t="s">
        <v>522</v>
      </c>
      <c r="C170" s="120" t="s">
        <v>528</v>
      </c>
      <c r="D170" s="121" t="s">
        <v>529</v>
      </c>
      <c r="E170" s="122"/>
      <c r="F170" s="123" t="s">
        <v>10</v>
      </c>
      <c r="G170" s="124" t="s">
        <v>28</v>
      </c>
      <c r="H170" s="125">
        <f>SUM(H171:H175)</f>
        <v>186.69</v>
      </c>
      <c r="I170" s="125">
        <v>1</v>
      </c>
      <c r="J170" s="149">
        <f>ROUND(I170*H170,2)</f>
        <v>186.69</v>
      </c>
      <c r="K170" s="126"/>
      <c r="L170" s="127"/>
      <c r="M170" s="128">
        <f>K170+L170</f>
        <v>0</v>
      </c>
      <c r="N170" s="128"/>
      <c r="O170" s="128">
        <f>L170*J170</f>
        <v>0</v>
      </c>
      <c r="P170" s="128">
        <f>ROUND(N170+O170,2)</f>
        <v>0</v>
      </c>
      <c r="Q170" s="129"/>
      <c r="R170" s="129"/>
      <c r="S170" s="129"/>
      <c r="T170" s="129"/>
      <c r="U170" s="129"/>
      <c r="V170" s="129"/>
      <c r="W170" s="129"/>
      <c r="X170" s="130"/>
      <c r="Y170" s="130"/>
      <c r="Z170" s="130"/>
      <c r="AA170" s="130"/>
      <c r="AB170" s="130"/>
    </row>
    <row r="171" spans="1:28" s="30" customFormat="1" x14ac:dyDescent="0.25">
      <c r="A171" s="59">
        <v>162</v>
      </c>
      <c r="B171" s="40" t="s">
        <v>28</v>
      </c>
      <c r="C171" s="41"/>
      <c r="D171" s="71" t="s">
        <v>69</v>
      </c>
      <c r="E171" s="66" t="s">
        <v>79</v>
      </c>
      <c r="F171" s="42" t="s">
        <v>11</v>
      </c>
      <c r="G171" s="43" t="s">
        <v>28</v>
      </c>
      <c r="H171" s="44">
        <v>0.65</v>
      </c>
      <c r="I171" s="44">
        <v>1.1000000000000001</v>
      </c>
      <c r="J171" s="144">
        <f t="shared" si="56"/>
        <v>1</v>
      </c>
      <c r="K171" s="46"/>
      <c r="L171" s="47"/>
      <c r="M171" s="4">
        <f t="shared" si="57"/>
        <v>0</v>
      </c>
      <c r="N171" s="4">
        <f t="shared" si="58"/>
        <v>0</v>
      </c>
      <c r="O171" s="4"/>
      <c r="P171" s="64">
        <f t="shared" si="59"/>
        <v>0</v>
      </c>
      <c r="Q171" s="28"/>
      <c r="R171" s="28"/>
      <c r="S171" s="28"/>
      <c r="T171" s="28"/>
      <c r="U171" s="28"/>
      <c r="V171" s="28"/>
      <c r="W171" s="28"/>
      <c r="X171" s="29"/>
      <c r="Y171" s="29"/>
      <c r="Z171" s="29"/>
      <c r="AA171" s="29"/>
      <c r="AB171" s="29"/>
    </row>
    <row r="172" spans="1:28" s="30" customFormat="1" x14ac:dyDescent="0.25">
      <c r="A172" s="59">
        <v>163</v>
      </c>
      <c r="B172" s="40" t="s">
        <v>28</v>
      </c>
      <c r="C172" s="41"/>
      <c r="D172" s="71" t="s">
        <v>70</v>
      </c>
      <c r="E172" s="66" t="s">
        <v>79</v>
      </c>
      <c r="F172" s="42" t="s">
        <v>11</v>
      </c>
      <c r="G172" s="43" t="s">
        <v>28</v>
      </c>
      <c r="H172" s="44">
        <v>36.630000000000003</v>
      </c>
      <c r="I172" s="44">
        <v>1.1000000000000001</v>
      </c>
      <c r="J172" s="144">
        <f t="shared" si="56"/>
        <v>40</v>
      </c>
      <c r="K172" s="46"/>
      <c r="L172" s="47"/>
      <c r="M172" s="4">
        <f t="shared" si="57"/>
        <v>0</v>
      </c>
      <c r="N172" s="4">
        <f t="shared" si="58"/>
        <v>0</v>
      </c>
      <c r="O172" s="4"/>
      <c r="P172" s="64">
        <f t="shared" si="59"/>
        <v>0</v>
      </c>
      <c r="Q172" s="28"/>
      <c r="R172" s="28"/>
      <c r="S172" s="28"/>
      <c r="T172" s="28"/>
      <c r="U172" s="28"/>
      <c r="V172" s="28"/>
      <c r="W172" s="28"/>
      <c r="X172" s="29"/>
      <c r="Y172" s="29"/>
      <c r="Z172" s="29"/>
      <c r="AA172" s="29"/>
      <c r="AB172" s="29"/>
    </row>
    <row r="173" spans="1:28" s="30" customFormat="1" x14ac:dyDescent="0.25">
      <c r="A173" s="59">
        <v>164</v>
      </c>
      <c r="B173" s="40" t="s">
        <v>28</v>
      </c>
      <c r="C173" s="41"/>
      <c r="D173" s="71" t="s">
        <v>71</v>
      </c>
      <c r="E173" s="66" t="s">
        <v>79</v>
      </c>
      <c r="F173" s="42" t="s">
        <v>11</v>
      </c>
      <c r="G173" s="43" t="s">
        <v>28</v>
      </c>
      <c r="H173" s="44">
        <v>11.68</v>
      </c>
      <c r="I173" s="44">
        <v>1.1000000000000001</v>
      </c>
      <c r="J173" s="144">
        <f t="shared" si="56"/>
        <v>13</v>
      </c>
      <c r="K173" s="46"/>
      <c r="L173" s="47"/>
      <c r="M173" s="4">
        <f t="shared" si="57"/>
        <v>0</v>
      </c>
      <c r="N173" s="4">
        <f t="shared" si="58"/>
        <v>0</v>
      </c>
      <c r="O173" s="4"/>
      <c r="P173" s="64">
        <f t="shared" si="59"/>
        <v>0</v>
      </c>
      <c r="Q173" s="28"/>
      <c r="R173" s="28"/>
      <c r="S173" s="28"/>
      <c r="T173" s="28"/>
      <c r="U173" s="28"/>
      <c r="V173" s="28"/>
      <c r="W173" s="28"/>
      <c r="X173" s="29"/>
      <c r="Y173" s="29"/>
      <c r="Z173" s="29"/>
      <c r="AA173" s="29"/>
      <c r="AB173" s="29"/>
    </row>
    <row r="174" spans="1:28" s="30" customFormat="1" x14ac:dyDescent="0.25">
      <c r="A174" s="59">
        <v>165</v>
      </c>
      <c r="B174" s="40" t="s">
        <v>28</v>
      </c>
      <c r="C174" s="41"/>
      <c r="D174" s="71" t="s">
        <v>72</v>
      </c>
      <c r="E174" s="66" t="s">
        <v>79</v>
      </c>
      <c r="F174" s="42" t="s">
        <v>11</v>
      </c>
      <c r="G174" s="43" t="s">
        <v>28</v>
      </c>
      <c r="H174" s="44">
        <v>49.52</v>
      </c>
      <c r="I174" s="44">
        <v>1.1000000000000001</v>
      </c>
      <c r="J174" s="144">
        <f t="shared" si="56"/>
        <v>54</v>
      </c>
      <c r="K174" s="46"/>
      <c r="L174" s="47"/>
      <c r="M174" s="4">
        <f t="shared" si="57"/>
        <v>0</v>
      </c>
      <c r="N174" s="4">
        <f t="shared" si="58"/>
        <v>0</v>
      </c>
      <c r="O174" s="4"/>
      <c r="P174" s="64">
        <f t="shared" si="59"/>
        <v>0</v>
      </c>
      <c r="Q174" s="28"/>
      <c r="R174" s="28"/>
      <c r="S174" s="28"/>
      <c r="T174" s="28"/>
      <c r="U174" s="28"/>
      <c r="V174" s="28"/>
      <c r="W174" s="28"/>
      <c r="X174" s="29"/>
      <c r="Y174" s="29"/>
      <c r="Z174" s="29"/>
      <c r="AA174" s="29"/>
      <c r="AB174" s="29"/>
    </row>
    <row r="175" spans="1:28" s="30" customFormat="1" x14ac:dyDescent="0.25">
      <c r="A175" s="59">
        <v>166</v>
      </c>
      <c r="B175" s="40" t="s">
        <v>28</v>
      </c>
      <c r="C175" s="41"/>
      <c r="D175" s="71" t="s">
        <v>73</v>
      </c>
      <c r="E175" s="66" t="s">
        <v>79</v>
      </c>
      <c r="F175" s="42" t="s">
        <v>11</v>
      </c>
      <c r="G175" s="43" t="s">
        <v>28</v>
      </c>
      <c r="H175" s="44">
        <v>88.21</v>
      </c>
      <c r="I175" s="44">
        <v>1.1000000000000001</v>
      </c>
      <c r="J175" s="144">
        <f t="shared" si="56"/>
        <v>97</v>
      </c>
      <c r="K175" s="46"/>
      <c r="L175" s="47"/>
      <c r="M175" s="4">
        <f t="shared" si="57"/>
        <v>0</v>
      </c>
      <c r="N175" s="4">
        <f t="shared" si="58"/>
        <v>0</v>
      </c>
      <c r="O175" s="4"/>
      <c r="P175" s="64">
        <f t="shared" si="59"/>
        <v>0</v>
      </c>
      <c r="Q175" s="28"/>
      <c r="R175" s="28"/>
      <c r="S175" s="28"/>
      <c r="T175" s="28"/>
      <c r="U175" s="28"/>
      <c r="V175" s="28"/>
      <c r="W175" s="28"/>
      <c r="X175" s="29"/>
      <c r="Y175" s="29"/>
      <c r="Z175" s="29"/>
      <c r="AA175" s="29"/>
      <c r="AB175" s="29"/>
    </row>
    <row r="176" spans="1:28" s="208" customFormat="1" x14ac:dyDescent="0.25">
      <c r="A176" s="242">
        <v>167</v>
      </c>
      <c r="B176" s="242" t="s">
        <v>522</v>
      </c>
      <c r="C176" s="120" t="s">
        <v>549</v>
      </c>
      <c r="D176" s="121" t="s">
        <v>550</v>
      </c>
      <c r="E176" s="122"/>
      <c r="F176" s="123" t="s">
        <v>10</v>
      </c>
      <c r="G176" s="124" t="s">
        <v>28</v>
      </c>
      <c r="H176" s="259">
        <f>H177</f>
        <v>19.600000000000001</v>
      </c>
      <c r="I176" s="125">
        <v>1</v>
      </c>
      <c r="J176" s="149">
        <f>ROUND(I176*H176,2)</f>
        <v>19.600000000000001</v>
      </c>
      <c r="K176" s="126"/>
      <c r="L176" s="127"/>
      <c r="M176" s="39">
        <f>K176+L176</f>
        <v>0</v>
      </c>
      <c r="N176" s="39"/>
      <c r="O176" s="39">
        <f>L176*J176</f>
        <v>0</v>
      </c>
      <c r="P176" s="39">
        <f>ROUND(N176+O176,2)</f>
        <v>0</v>
      </c>
      <c r="Q176" s="28"/>
      <c r="R176" s="257"/>
      <c r="S176" s="257"/>
      <c r="T176" s="257"/>
      <c r="U176" s="257"/>
      <c r="V176" s="257"/>
      <c r="W176" s="257"/>
      <c r="X176" s="13"/>
      <c r="Y176" s="13"/>
      <c r="Z176" s="13"/>
      <c r="AA176" s="13"/>
      <c r="AB176" s="13"/>
    </row>
    <row r="177" spans="1:28" s="30" customFormat="1" x14ac:dyDescent="0.25">
      <c r="A177" s="59">
        <v>168</v>
      </c>
      <c r="B177" s="40" t="s">
        <v>28</v>
      </c>
      <c r="C177" s="41"/>
      <c r="D177" s="71" t="s">
        <v>246</v>
      </c>
      <c r="E177" s="66" t="s">
        <v>81</v>
      </c>
      <c r="F177" s="42" t="s">
        <v>11</v>
      </c>
      <c r="G177" s="43" t="s">
        <v>28</v>
      </c>
      <c r="H177" s="44">
        <v>19.600000000000001</v>
      </c>
      <c r="I177" s="44">
        <v>1.1000000000000001</v>
      </c>
      <c r="J177" s="144">
        <f t="shared" si="56"/>
        <v>22</v>
      </c>
      <c r="K177" s="46"/>
      <c r="L177" s="47"/>
      <c r="M177" s="4">
        <f t="shared" si="57"/>
        <v>0</v>
      </c>
      <c r="N177" s="4">
        <f t="shared" si="58"/>
        <v>0</v>
      </c>
      <c r="O177" s="4"/>
      <c r="P177" s="64">
        <f t="shared" si="59"/>
        <v>0</v>
      </c>
      <c r="Q177" s="28"/>
      <c r="R177" s="28"/>
      <c r="S177" s="28"/>
      <c r="T177" s="28"/>
      <c r="U177" s="28"/>
      <c r="V177" s="28"/>
      <c r="W177" s="28"/>
      <c r="X177" s="29"/>
      <c r="Y177" s="29"/>
      <c r="Z177" s="29"/>
      <c r="AA177" s="29"/>
      <c r="AB177" s="29"/>
    </row>
    <row r="178" spans="1:28" s="131" customFormat="1" x14ac:dyDescent="0.25">
      <c r="A178" s="242">
        <v>169</v>
      </c>
      <c r="B178" s="242" t="s">
        <v>522</v>
      </c>
      <c r="C178" s="253" t="s">
        <v>543</v>
      </c>
      <c r="D178" s="121" t="s">
        <v>37</v>
      </c>
      <c r="E178" s="122"/>
      <c r="F178" s="123" t="s">
        <v>10</v>
      </c>
      <c r="G178" s="124" t="s">
        <v>29</v>
      </c>
      <c r="H178" s="125">
        <f>H179+H180+H181+H182+H183+H184+H185+H186+H187+H188</f>
        <v>33</v>
      </c>
      <c r="I178" s="125">
        <v>1</v>
      </c>
      <c r="J178" s="36">
        <f>ROUND(I178*H178,2)</f>
        <v>33</v>
      </c>
      <c r="K178" s="126"/>
      <c r="L178" s="127"/>
      <c r="M178" s="128">
        <f>K178+L178</f>
        <v>0</v>
      </c>
      <c r="N178" s="128"/>
      <c r="O178" s="128">
        <f>L178*J178</f>
        <v>0</v>
      </c>
      <c r="P178" s="39">
        <f>ROUND(N178+O178,2)</f>
        <v>0</v>
      </c>
      <c r="Q178" s="129"/>
      <c r="R178" s="129"/>
      <c r="S178" s="129"/>
      <c r="T178" s="129"/>
      <c r="U178" s="129"/>
      <c r="V178" s="129"/>
      <c r="W178" s="129"/>
      <c r="X178" s="130"/>
      <c r="Y178" s="130"/>
      <c r="Z178" s="130"/>
      <c r="AA178" s="130"/>
      <c r="AB178" s="130"/>
    </row>
    <row r="179" spans="1:28" s="30" customFormat="1" x14ac:dyDescent="0.25">
      <c r="A179" s="59">
        <v>170</v>
      </c>
      <c r="B179" s="40" t="s">
        <v>28</v>
      </c>
      <c r="C179" s="41"/>
      <c r="D179" s="162" t="s">
        <v>280</v>
      </c>
      <c r="E179" s="73" t="s">
        <v>281</v>
      </c>
      <c r="F179" s="42" t="s">
        <v>11</v>
      </c>
      <c r="G179" s="61" t="s">
        <v>29</v>
      </c>
      <c r="H179" s="48" t="s">
        <v>146</v>
      </c>
      <c r="I179" s="48">
        <v>1</v>
      </c>
      <c r="J179" s="144">
        <f t="shared" ref="J179:J193" si="60">ROUND(I179*H179,0)</f>
        <v>2</v>
      </c>
      <c r="K179" s="46"/>
      <c r="L179" s="47"/>
      <c r="M179" s="72">
        <f t="shared" ref="M179:M207" si="61">K179+L179</f>
        <v>0</v>
      </c>
      <c r="N179" s="72">
        <f t="shared" ref="N179:N207" si="62">K179*J179</f>
        <v>0</v>
      </c>
      <c r="O179" s="72"/>
      <c r="P179" s="64">
        <f t="shared" si="59"/>
        <v>0</v>
      </c>
      <c r="Q179" s="28"/>
      <c r="R179" s="28"/>
      <c r="S179" s="28"/>
      <c r="T179" s="28"/>
      <c r="U179" s="28"/>
      <c r="V179" s="28"/>
      <c r="W179" s="28"/>
      <c r="X179" s="29"/>
      <c r="Y179" s="29"/>
      <c r="Z179" s="29"/>
      <c r="AA179" s="29"/>
      <c r="AB179" s="29"/>
    </row>
    <row r="180" spans="1:28" s="30" customFormat="1" x14ac:dyDescent="0.25">
      <c r="A180" s="59">
        <v>171</v>
      </c>
      <c r="B180" s="40" t="s">
        <v>28</v>
      </c>
      <c r="C180" s="41"/>
      <c r="D180" s="162" t="s">
        <v>282</v>
      </c>
      <c r="E180" s="73" t="s">
        <v>283</v>
      </c>
      <c r="F180" s="42" t="s">
        <v>11</v>
      </c>
      <c r="G180" s="61" t="s">
        <v>29</v>
      </c>
      <c r="H180" s="48" t="s">
        <v>148</v>
      </c>
      <c r="I180" s="48">
        <v>1</v>
      </c>
      <c r="J180" s="144">
        <f t="shared" si="60"/>
        <v>3</v>
      </c>
      <c r="K180" s="46"/>
      <c r="L180" s="47"/>
      <c r="M180" s="72">
        <f t="shared" si="61"/>
        <v>0</v>
      </c>
      <c r="N180" s="72">
        <f t="shared" si="62"/>
        <v>0</v>
      </c>
      <c r="O180" s="72"/>
      <c r="P180" s="64">
        <f t="shared" si="59"/>
        <v>0</v>
      </c>
      <c r="Q180" s="28"/>
      <c r="R180" s="28"/>
      <c r="S180" s="28"/>
      <c r="T180" s="28"/>
      <c r="U180" s="28"/>
      <c r="V180" s="28"/>
      <c r="W180" s="28"/>
      <c r="X180" s="29"/>
      <c r="Y180" s="29"/>
      <c r="Z180" s="29"/>
      <c r="AA180" s="29"/>
      <c r="AB180" s="29"/>
    </row>
    <row r="181" spans="1:28" s="30" customFormat="1" x14ac:dyDescent="0.25">
      <c r="A181" s="59">
        <v>172</v>
      </c>
      <c r="B181" s="40" t="s">
        <v>28</v>
      </c>
      <c r="C181" s="41"/>
      <c r="D181" s="162" t="s">
        <v>284</v>
      </c>
      <c r="E181" s="73" t="s">
        <v>285</v>
      </c>
      <c r="F181" s="42" t="s">
        <v>11</v>
      </c>
      <c r="G181" s="61" t="s">
        <v>29</v>
      </c>
      <c r="H181" s="48" t="s">
        <v>240</v>
      </c>
      <c r="I181" s="48">
        <v>1</v>
      </c>
      <c r="J181" s="144">
        <f t="shared" si="60"/>
        <v>6</v>
      </c>
      <c r="K181" s="46"/>
      <c r="L181" s="47"/>
      <c r="M181" s="72">
        <f t="shared" si="61"/>
        <v>0</v>
      </c>
      <c r="N181" s="72">
        <f t="shared" si="62"/>
        <v>0</v>
      </c>
      <c r="O181" s="72"/>
      <c r="P181" s="64">
        <f t="shared" si="59"/>
        <v>0</v>
      </c>
      <c r="Q181" s="28"/>
      <c r="R181" s="28"/>
      <c r="S181" s="28"/>
      <c r="T181" s="28"/>
      <c r="U181" s="28"/>
      <c r="V181" s="28"/>
      <c r="W181" s="28"/>
      <c r="X181" s="29"/>
      <c r="Y181" s="29"/>
      <c r="Z181" s="29"/>
      <c r="AA181" s="29"/>
      <c r="AB181" s="29"/>
    </row>
    <row r="182" spans="1:28" s="30" customFormat="1" x14ac:dyDescent="0.25">
      <c r="A182" s="59">
        <v>173</v>
      </c>
      <c r="B182" s="40" t="s">
        <v>28</v>
      </c>
      <c r="C182" s="41"/>
      <c r="D182" s="162" t="s">
        <v>286</v>
      </c>
      <c r="E182" s="73" t="s">
        <v>287</v>
      </c>
      <c r="F182" s="42" t="s">
        <v>11</v>
      </c>
      <c r="G182" s="61" t="s">
        <v>29</v>
      </c>
      <c r="H182" s="48" t="s">
        <v>149</v>
      </c>
      <c r="I182" s="48">
        <v>1</v>
      </c>
      <c r="J182" s="144">
        <f t="shared" si="60"/>
        <v>4</v>
      </c>
      <c r="K182" s="46"/>
      <c r="L182" s="47"/>
      <c r="M182" s="72">
        <f t="shared" si="61"/>
        <v>0</v>
      </c>
      <c r="N182" s="72">
        <f t="shared" si="62"/>
        <v>0</v>
      </c>
      <c r="O182" s="72"/>
      <c r="P182" s="64">
        <f t="shared" si="59"/>
        <v>0</v>
      </c>
      <c r="Q182" s="28"/>
      <c r="R182" s="28"/>
      <c r="S182" s="28"/>
      <c r="T182" s="28"/>
      <c r="U182" s="28"/>
      <c r="V182" s="28"/>
      <c r="W182" s="28"/>
      <c r="X182" s="29"/>
      <c r="Y182" s="29"/>
      <c r="Z182" s="29"/>
      <c r="AA182" s="29"/>
      <c r="AB182" s="29"/>
    </row>
    <row r="183" spans="1:28" s="30" customFormat="1" x14ac:dyDescent="0.25">
      <c r="A183" s="59">
        <v>174</v>
      </c>
      <c r="B183" s="40" t="s">
        <v>28</v>
      </c>
      <c r="C183" s="41"/>
      <c r="D183" s="162" t="s">
        <v>288</v>
      </c>
      <c r="E183" s="73" t="s">
        <v>289</v>
      </c>
      <c r="F183" s="42" t="s">
        <v>11</v>
      </c>
      <c r="G183" s="61" t="s">
        <v>29</v>
      </c>
      <c r="H183" s="48" t="s">
        <v>144</v>
      </c>
      <c r="I183" s="48">
        <v>1</v>
      </c>
      <c r="J183" s="144">
        <f t="shared" si="60"/>
        <v>1</v>
      </c>
      <c r="K183" s="46"/>
      <c r="L183" s="47"/>
      <c r="M183" s="72">
        <f t="shared" si="61"/>
        <v>0</v>
      </c>
      <c r="N183" s="72">
        <f t="shared" si="62"/>
        <v>0</v>
      </c>
      <c r="O183" s="72"/>
      <c r="P183" s="64">
        <f t="shared" si="59"/>
        <v>0</v>
      </c>
      <c r="Q183" s="28"/>
      <c r="R183" s="28"/>
      <c r="S183" s="28"/>
      <c r="T183" s="28"/>
      <c r="U183" s="28"/>
      <c r="V183" s="28"/>
      <c r="W183" s="28"/>
      <c r="X183" s="29"/>
      <c r="Y183" s="29"/>
      <c r="Z183" s="29"/>
      <c r="AA183" s="29"/>
      <c r="AB183" s="29"/>
    </row>
    <row r="184" spans="1:28" s="30" customFormat="1" x14ac:dyDescent="0.25">
      <c r="A184" s="59">
        <v>175</v>
      </c>
      <c r="B184" s="40" t="s">
        <v>28</v>
      </c>
      <c r="C184" s="41"/>
      <c r="D184" s="162" t="s">
        <v>290</v>
      </c>
      <c r="E184" s="73" t="s">
        <v>291</v>
      </c>
      <c r="F184" s="42" t="s">
        <v>11</v>
      </c>
      <c r="G184" s="61" t="s">
        <v>29</v>
      </c>
      <c r="H184" s="48" t="s">
        <v>148</v>
      </c>
      <c r="I184" s="48">
        <v>1</v>
      </c>
      <c r="J184" s="144">
        <f t="shared" si="60"/>
        <v>3</v>
      </c>
      <c r="K184" s="46"/>
      <c r="L184" s="47"/>
      <c r="M184" s="72">
        <f t="shared" si="61"/>
        <v>0</v>
      </c>
      <c r="N184" s="72">
        <f t="shared" si="62"/>
        <v>0</v>
      </c>
      <c r="O184" s="72"/>
      <c r="P184" s="64">
        <f t="shared" si="59"/>
        <v>0</v>
      </c>
      <c r="Q184" s="28"/>
      <c r="R184" s="28"/>
      <c r="S184" s="28"/>
      <c r="T184" s="28"/>
      <c r="U184" s="28"/>
      <c r="V184" s="28"/>
      <c r="W184" s="28"/>
      <c r="X184" s="29"/>
      <c r="Y184" s="29"/>
      <c r="Z184" s="29"/>
      <c r="AA184" s="29"/>
      <c r="AB184" s="29"/>
    </row>
    <row r="185" spans="1:28" s="30" customFormat="1" x14ac:dyDescent="0.25">
      <c r="A185" s="59">
        <v>176</v>
      </c>
      <c r="B185" s="40" t="s">
        <v>28</v>
      </c>
      <c r="C185" s="41"/>
      <c r="D185" s="162" t="s">
        <v>292</v>
      </c>
      <c r="E185" s="73" t="s">
        <v>293</v>
      </c>
      <c r="F185" s="42" t="s">
        <v>11</v>
      </c>
      <c r="G185" s="61" t="s">
        <v>29</v>
      </c>
      <c r="H185" s="48" t="s">
        <v>148</v>
      </c>
      <c r="I185" s="48">
        <v>1</v>
      </c>
      <c r="J185" s="144">
        <f t="shared" si="60"/>
        <v>3</v>
      </c>
      <c r="K185" s="46"/>
      <c r="L185" s="47"/>
      <c r="M185" s="72">
        <f t="shared" si="61"/>
        <v>0</v>
      </c>
      <c r="N185" s="72">
        <f t="shared" si="62"/>
        <v>0</v>
      </c>
      <c r="O185" s="72"/>
      <c r="P185" s="64">
        <f t="shared" si="59"/>
        <v>0</v>
      </c>
      <c r="Q185" s="28"/>
      <c r="R185" s="28"/>
      <c r="S185" s="28"/>
      <c r="T185" s="28"/>
      <c r="U185" s="28"/>
      <c r="V185" s="28"/>
      <c r="W185" s="28"/>
      <c r="X185" s="29"/>
      <c r="Y185" s="29"/>
      <c r="Z185" s="29"/>
      <c r="AA185" s="29"/>
      <c r="AB185" s="29"/>
    </row>
    <row r="186" spans="1:28" s="30" customFormat="1" x14ac:dyDescent="0.25">
      <c r="A186" s="59">
        <v>177</v>
      </c>
      <c r="B186" s="40" t="s">
        <v>28</v>
      </c>
      <c r="C186" s="41"/>
      <c r="D186" s="162" t="s">
        <v>294</v>
      </c>
      <c r="E186" s="73" t="s">
        <v>295</v>
      </c>
      <c r="F186" s="42" t="s">
        <v>11</v>
      </c>
      <c r="G186" s="61" t="s">
        <v>29</v>
      </c>
      <c r="H186" s="48" t="s">
        <v>148</v>
      </c>
      <c r="I186" s="48">
        <v>1</v>
      </c>
      <c r="J186" s="144">
        <f t="shared" si="60"/>
        <v>3</v>
      </c>
      <c r="K186" s="46"/>
      <c r="L186" s="47"/>
      <c r="M186" s="72">
        <f t="shared" si="61"/>
        <v>0</v>
      </c>
      <c r="N186" s="72">
        <f t="shared" si="62"/>
        <v>0</v>
      </c>
      <c r="O186" s="72"/>
      <c r="P186" s="64">
        <f t="shared" si="59"/>
        <v>0</v>
      </c>
      <c r="Q186" s="28"/>
      <c r="R186" s="28"/>
      <c r="S186" s="28"/>
      <c r="T186" s="28"/>
      <c r="U186" s="28"/>
      <c r="V186" s="28"/>
      <c r="W186" s="28"/>
      <c r="X186" s="29"/>
      <c r="Y186" s="29"/>
      <c r="Z186" s="29"/>
      <c r="AA186" s="29"/>
      <c r="AB186" s="29"/>
    </row>
    <row r="187" spans="1:28" s="30" customFormat="1" x14ac:dyDescent="0.25">
      <c r="A187" s="59">
        <v>178</v>
      </c>
      <c r="B187" s="40" t="s">
        <v>28</v>
      </c>
      <c r="C187" s="41"/>
      <c r="D187" s="162" t="s">
        <v>296</v>
      </c>
      <c r="E187" s="73" t="s">
        <v>297</v>
      </c>
      <c r="F187" s="42" t="s">
        <v>11</v>
      </c>
      <c r="G187" s="61" t="s">
        <v>29</v>
      </c>
      <c r="H187" s="48" t="s">
        <v>300</v>
      </c>
      <c r="I187" s="48">
        <v>1</v>
      </c>
      <c r="J187" s="144">
        <f t="shared" si="60"/>
        <v>7</v>
      </c>
      <c r="K187" s="46"/>
      <c r="L187" s="47"/>
      <c r="M187" s="72">
        <f t="shared" si="61"/>
        <v>0</v>
      </c>
      <c r="N187" s="72">
        <f t="shared" si="62"/>
        <v>0</v>
      </c>
      <c r="O187" s="72"/>
      <c r="P187" s="64">
        <f t="shared" si="59"/>
        <v>0</v>
      </c>
      <c r="Q187" s="28"/>
      <c r="R187" s="28"/>
      <c r="S187" s="28"/>
      <c r="T187" s="28"/>
      <c r="U187" s="28"/>
      <c r="V187" s="28"/>
      <c r="W187" s="28"/>
      <c r="X187" s="29"/>
      <c r="Y187" s="29"/>
      <c r="Z187" s="29"/>
      <c r="AA187" s="29"/>
      <c r="AB187" s="29"/>
    </row>
    <row r="188" spans="1:28" s="30" customFormat="1" x14ac:dyDescent="0.25">
      <c r="A188" s="59">
        <v>179</v>
      </c>
      <c r="B188" s="40" t="s">
        <v>28</v>
      </c>
      <c r="C188" s="41"/>
      <c r="D188" s="162" t="s">
        <v>298</v>
      </c>
      <c r="E188" s="73" t="s">
        <v>299</v>
      </c>
      <c r="F188" s="42" t="s">
        <v>11</v>
      </c>
      <c r="G188" s="61" t="s">
        <v>29</v>
      </c>
      <c r="H188" s="48" t="s">
        <v>144</v>
      </c>
      <c r="I188" s="48">
        <v>1</v>
      </c>
      <c r="J188" s="144">
        <f t="shared" si="60"/>
        <v>1</v>
      </c>
      <c r="K188" s="46"/>
      <c r="L188" s="47"/>
      <c r="M188" s="72">
        <f t="shared" si="61"/>
        <v>0</v>
      </c>
      <c r="N188" s="72">
        <f t="shared" si="62"/>
        <v>0</v>
      </c>
      <c r="O188" s="72"/>
      <c r="P188" s="64">
        <f t="shared" si="59"/>
        <v>0</v>
      </c>
      <c r="Q188" s="28"/>
      <c r="R188" s="28"/>
      <c r="S188" s="28"/>
      <c r="T188" s="28"/>
      <c r="U188" s="28"/>
      <c r="V188" s="28"/>
      <c r="W188" s="28"/>
      <c r="X188" s="29"/>
      <c r="Y188" s="29"/>
      <c r="Z188" s="29"/>
      <c r="AA188" s="29"/>
      <c r="AB188" s="29"/>
    </row>
    <row r="189" spans="1:28" s="30" customFormat="1" x14ac:dyDescent="0.25">
      <c r="A189" s="242">
        <v>180</v>
      </c>
      <c r="B189" s="242" t="s">
        <v>522</v>
      </c>
      <c r="C189" s="120" t="s">
        <v>535</v>
      </c>
      <c r="D189" s="33" t="s">
        <v>36</v>
      </c>
      <c r="E189" s="77"/>
      <c r="F189" s="34" t="s">
        <v>10</v>
      </c>
      <c r="G189" s="35" t="s">
        <v>28</v>
      </c>
      <c r="H189" s="69">
        <f>SUM(H190:H193)</f>
        <v>355.65999999999997</v>
      </c>
      <c r="I189" s="69">
        <v>1</v>
      </c>
      <c r="J189" s="36">
        <f>ROUND(I189*H189,2)</f>
        <v>355.66</v>
      </c>
      <c r="K189" s="37"/>
      <c r="L189" s="38"/>
      <c r="M189" s="39">
        <f>K189+L189</f>
        <v>0</v>
      </c>
      <c r="N189" s="39"/>
      <c r="O189" s="39">
        <f>L189*J189</f>
        <v>0</v>
      </c>
      <c r="P189" s="39">
        <f>ROUND(N189+O189,2)</f>
        <v>0</v>
      </c>
      <c r="Q189" s="28"/>
      <c r="R189" s="28"/>
      <c r="S189" s="28"/>
      <c r="T189" s="28"/>
      <c r="U189" s="28"/>
      <c r="V189" s="28"/>
      <c r="W189" s="28"/>
      <c r="X189" s="29"/>
      <c r="Y189" s="29"/>
      <c r="Z189" s="29"/>
      <c r="AA189" s="29"/>
      <c r="AB189" s="29"/>
    </row>
    <row r="190" spans="1:28" s="30" customFormat="1" x14ac:dyDescent="0.25">
      <c r="A190" s="59">
        <v>181</v>
      </c>
      <c r="B190" s="40" t="s">
        <v>28</v>
      </c>
      <c r="C190" s="41"/>
      <c r="D190" s="162" t="s">
        <v>57</v>
      </c>
      <c r="E190" s="73" t="s">
        <v>95</v>
      </c>
      <c r="F190" s="42" t="s">
        <v>11</v>
      </c>
      <c r="G190" s="61" t="s">
        <v>28</v>
      </c>
      <c r="H190" s="67">
        <v>31.78</v>
      </c>
      <c r="I190" s="44">
        <v>1.1000000000000001</v>
      </c>
      <c r="J190" s="144">
        <f t="shared" si="60"/>
        <v>35</v>
      </c>
      <c r="K190" s="46"/>
      <c r="L190" s="47"/>
      <c r="M190" s="72">
        <f t="shared" ref="M190:M193" si="63">K190+L190</f>
        <v>0</v>
      </c>
      <c r="N190" s="72">
        <f t="shared" ref="N190:N193" si="64">K190*J190</f>
        <v>0</v>
      </c>
      <c r="O190" s="72"/>
      <c r="P190" s="64">
        <f t="shared" ref="P190:P193" si="65">ROUND(N190+O190,2)</f>
        <v>0</v>
      </c>
      <c r="Q190" s="28"/>
      <c r="R190" s="28"/>
      <c r="S190" s="28"/>
      <c r="T190" s="28"/>
      <c r="U190" s="28"/>
      <c r="V190" s="28"/>
      <c r="W190" s="28"/>
      <c r="X190" s="29"/>
      <c r="Y190" s="29"/>
      <c r="Z190" s="29"/>
      <c r="AA190" s="29"/>
      <c r="AB190" s="29"/>
    </row>
    <row r="191" spans="1:28" s="30" customFormat="1" x14ac:dyDescent="0.25">
      <c r="A191" s="59">
        <v>182</v>
      </c>
      <c r="B191" s="40" t="s">
        <v>28</v>
      </c>
      <c r="C191" s="41"/>
      <c r="D191" s="162" t="s">
        <v>58</v>
      </c>
      <c r="E191" s="73" t="s">
        <v>95</v>
      </c>
      <c r="F191" s="42" t="s">
        <v>11</v>
      </c>
      <c r="G191" s="61" t="s">
        <v>28</v>
      </c>
      <c r="H191" s="67">
        <v>95.17</v>
      </c>
      <c r="I191" s="44">
        <v>1.1000000000000001</v>
      </c>
      <c r="J191" s="144">
        <f t="shared" si="60"/>
        <v>105</v>
      </c>
      <c r="K191" s="46"/>
      <c r="L191" s="47"/>
      <c r="M191" s="72">
        <f t="shared" si="63"/>
        <v>0</v>
      </c>
      <c r="N191" s="72">
        <f t="shared" si="64"/>
        <v>0</v>
      </c>
      <c r="O191" s="72"/>
      <c r="P191" s="64">
        <f t="shared" si="65"/>
        <v>0</v>
      </c>
      <c r="Q191" s="28"/>
      <c r="R191" s="28"/>
      <c r="S191" s="28"/>
      <c r="T191" s="28"/>
      <c r="U191" s="28"/>
      <c r="V191" s="28"/>
      <c r="W191" s="28"/>
      <c r="X191" s="29"/>
      <c r="Y191" s="29"/>
      <c r="Z191" s="29"/>
      <c r="AA191" s="29"/>
      <c r="AB191" s="29"/>
    </row>
    <row r="192" spans="1:28" s="30" customFormat="1" x14ac:dyDescent="0.25">
      <c r="A192" s="59">
        <v>183</v>
      </c>
      <c r="B192" s="40" t="s">
        <v>28</v>
      </c>
      <c r="C192" s="41"/>
      <c r="D192" s="162" t="s">
        <v>59</v>
      </c>
      <c r="E192" s="73" t="s">
        <v>95</v>
      </c>
      <c r="F192" s="42" t="s">
        <v>11</v>
      </c>
      <c r="G192" s="61" t="s">
        <v>28</v>
      </c>
      <c r="H192" s="67">
        <v>56.86</v>
      </c>
      <c r="I192" s="44">
        <v>1.1000000000000001</v>
      </c>
      <c r="J192" s="144">
        <f t="shared" si="60"/>
        <v>63</v>
      </c>
      <c r="K192" s="46"/>
      <c r="L192" s="47"/>
      <c r="M192" s="72">
        <f t="shared" si="63"/>
        <v>0</v>
      </c>
      <c r="N192" s="72">
        <f t="shared" si="64"/>
        <v>0</v>
      </c>
      <c r="O192" s="72"/>
      <c r="P192" s="64">
        <f t="shared" si="65"/>
        <v>0</v>
      </c>
      <c r="Q192" s="28"/>
      <c r="R192" s="28"/>
      <c r="S192" s="28"/>
      <c r="T192" s="28"/>
      <c r="U192" s="28"/>
      <c r="V192" s="28"/>
      <c r="W192" s="28"/>
      <c r="X192" s="29"/>
      <c r="Y192" s="29"/>
      <c r="Z192" s="29"/>
      <c r="AA192" s="29"/>
      <c r="AB192" s="29"/>
    </row>
    <row r="193" spans="1:28" s="30" customFormat="1" x14ac:dyDescent="0.25">
      <c r="A193" s="59">
        <v>184</v>
      </c>
      <c r="B193" s="40" t="s">
        <v>28</v>
      </c>
      <c r="C193" s="41"/>
      <c r="D193" s="162" t="s">
        <v>60</v>
      </c>
      <c r="E193" s="73" t="s">
        <v>95</v>
      </c>
      <c r="F193" s="42" t="s">
        <v>11</v>
      </c>
      <c r="G193" s="61" t="s">
        <v>28</v>
      </c>
      <c r="H193" s="67">
        <v>171.85</v>
      </c>
      <c r="I193" s="44">
        <v>1.1000000000000001</v>
      </c>
      <c r="J193" s="144">
        <f t="shared" si="60"/>
        <v>189</v>
      </c>
      <c r="K193" s="46"/>
      <c r="L193" s="47"/>
      <c r="M193" s="72">
        <f t="shared" si="63"/>
        <v>0</v>
      </c>
      <c r="N193" s="72">
        <f t="shared" si="64"/>
        <v>0</v>
      </c>
      <c r="O193" s="72"/>
      <c r="P193" s="64">
        <f t="shared" si="65"/>
        <v>0</v>
      </c>
      <c r="Q193" s="28"/>
      <c r="R193" s="28"/>
      <c r="S193" s="28"/>
      <c r="T193" s="28"/>
      <c r="U193" s="28"/>
      <c r="V193" s="28"/>
      <c r="W193" s="28"/>
      <c r="X193" s="29"/>
      <c r="Y193" s="29"/>
      <c r="Z193" s="29"/>
      <c r="AA193" s="29"/>
      <c r="AB193" s="29"/>
    </row>
    <row r="194" spans="1:28" s="30" customFormat="1" x14ac:dyDescent="0.25">
      <c r="A194" s="242">
        <v>185</v>
      </c>
      <c r="B194" s="242" t="s">
        <v>522</v>
      </c>
      <c r="C194" s="120" t="s">
        <v>542</v>
      </c>
      <c r="D194" s="33" t="s">
        <v>34</v>
      </c>
      <c r="E194" s="77"/>
      <c r="F194" s="34" t="s">
        <v>10</v>
      </c>
      <c r="G194" s="35" t="s">
        <v>29</v>
      </c>
      <c r="H194" s="125">
        <f>H195+H196+H197+H198+H199+H200+H201+H202+H203+H204+H205+H206+H207</f>
        <v>126</v>
      </c>
      <c r="I194" s="69">
        <v>1</v>
      </c>
      <c r="J194" s="36">
        <f>ROUND(I194*H194,2)</f>
        <v>126</v>
      </c>
      <c r="K194" s="37"/>
      <c r="L194" s="38"/>
      <c r="M194" s="39">
        <f>K194+L194</f>
        <v>0</v>
      </c>
      <c r="N194" s="39">
        <f t="shared" si="62"/>
        <v>0</v>
      </c>
      <c r="O194" s="39">
        <f>L194*J194</f>
        <v>0</v>
      </c>
      <c r="P194" s="39">
        <f>ROUND(N194+O194,2)</f>
        <v>0</v>
      </c>
      <c r="Q194" s="28"/>
      <c r="R194" s="28"/>
      <c r="S194" s="28"/>
      <c r="T194" s="28"/>
      <c r="U194" s="28"/>
      <c r="V194" s="28"/>
      <c r="W194" s="28"/>
      <c r="X194" s="29"/>
      <c r="Y194" s="29"/>
      <c r="Z194" s="29"/>
      <c r="AA194" s="29"/>
      <c r="AB194" s="29"/>
    </row>
    <row r="195" spans="1:28" s="30" customFormat="1" x14ac:dyDescent="0.25">
      <c r="A195" s="59">
        <v>186</v>
      </c>
      <c r="B195" s="40" t="s">
        <v>28</v>
      </c>
      <c r="C195" s="60"/>
      <c r="D195" s="162" t="s">
        <v>92</v>
      </c>
      <c r="E195" s="73" t="s">
        <v>93</v>
      </c>
      <c r="F195" s="42" t="s">
        <v>11</v>
      </c>
      <c r="G195" s="61" t="s">
        <v>29</v>
      </c>
      <c r="H195" s="48" t="s">
        <v>309</v>
      </c>
      <c r="I195" s="48">
        <v>1</v>
      </c>
      <c r="J195" s="144">
        <f t="shared" ref="J195:J209" si="66">ROUND(I195*H195,0)</f>
        <v>14</v>
      </c>
      <c r="K195" s="62"/>
      <c r="L195" s="63"/>
      <c r="M195" s="72">
        <f t="shared" ref="M195:M198" si="67">K195+L195</f>
        <v>0</v>
      </c>
      <c r="N195" s="72">
        <f t="shared" si="62"/>
        <v>0</v>
      </c>
      <c r="O195" s="72"/>
      <c r="P195" s="64">
        <f t="shared" ref="P195:P212" si="68">ROUND(N195+O195,2)</f>
        <v>0</v>
      </c>
      <c r="Q195" s="28"/>
      <c r="R195" s="28"/>
      <c r="S195" s="28"/>
      <c r="T195" s="28"/>
      <c r="U195" s="28"/>
      <c r="V195" s="28"/>
      <c r="W195" s="28"/>
      <c r="X195" s="29"/>
      <c r="Y195" s="29"/>
      <c r="Z195" s="29"/>
      <c r="AA195" s="29"/>
      <c r="AB195" s="29"/>
    </row>
    <row r="196" spans="1:28" s="30" customFormat="1" x14ac:dyDescent="0.25">
      <c r="A196" s="59">
        <v>187</v>
      </c>
      <c r="B196" s="40" t="s">
        <v>28</v>
      </c>
      <c r="C196" s="60"/>
      <c r="D196" s="162" t="s">
        <v>94</v>
      </c>
      <c r="E196" s="73" t="s">
        <v>304</v>
      </c>
      <c r="F196" s="42" t="s">
        <v>11</v>
      </c>
      <c r="G196" s="61" t="s">
        <v>29</v>
      </c>
      <c r="H196" s="48" t="s">
        <v>146</v>
      </c>
      <c r="I196" s="48">
        <v>1</v>
      </c>
      <c r="J196" s="144">
        <f t="shared" si="66"/>
        <v>2</v>
      </c>
      <c r="K196" s="62"/>
      <c r="L196" s="63"/>
      <c r="M196" s="72">
        <f t="shared" si="67"/>
        <v>0</v>
      </c>
      <c r="N196" s="72">
        <f t="shared" si="62"/>
        <v>0</v>
      </c>
      <c r="O196" s="72"/>
      <c r="P196" s="64">
        <f t="shared" si="68"/>
        <v>0</v>
      </c>
      <c r="Q196" s="28"/>
      <c r="R196" s="28"/>
      <c r="S196" s="28"/>
      <c r="T196" s="28"/>
      <c r="U196" s="28"/>
      <c r="V196" s="28"/>
      <c r="W196" s="28"/>
      <c r="X196" s="29"/>
      <c r="Y196" s="29"/>
      <c r="Z196" s="29"/>
      <c r="AA196" s="29"/>
      <c r="AB196" s="29"/>
    </row>
    <row r="197" spans="1:28" s="30" customFormat="1" x14ac:dyDescent="0.25">
      <c r="A197" s="59">
        <v>188</v>
      </c>
      <c r="B197" s="40" t="s">
        <v>28</v>
      </c>
      <c r="C197" s="60"/>
      <c r="D197" s="162" t="s">
        <v>305</v>
      </c>
      <c r="E197" s="73" t="s">
        <v>306</v>
      </c>
      <c r="F197" s="42" t="s">
        <v>11</v>
      </c>
      <c r="G197" s="61" t="s">
        <v>29</v>
      </c>
      <c r="H197" s="48" t="s">
        <v>310</v>
      </c>
      <c r="I197" s="48">
        <v>1</v>
      </c>
      <c r="J197" s="144">
        <f t="shared" si="66"/>
        <v>33</v>
      </c>
      <c r="K197" s="62"/>
      <c r="L197" s="63"/>
      <c r="M197" s="72">
        <f t="shared" si="67"/>
        <v>0</v>
      </c>
      <c r="N197" s="72">
        <f t="shared" si="62"/>
        <v>0</v>
      </c>
      <c r="O197" s="72"/>
      <c r="P197" s="64">
        <f t="shared" si="68"/>
        <v>0</v>
      </c>
      <c r="Q197" s="28"/>
      <c r="R197" s="28"/>
      <c r="S197" s="28"/>
      <c r="T197" s="28"/>
      <c r="U197" s="28"/>
      <c r="V197" s="28"/>
      <c r="W197" s="28"/>
      <c r="X197" s="29"/>
      <c r="Y197" s="29"/>
      <c r="Z197" s="29"/>
      <c r="AA197" s="29"/>
      <c r="AB197" s="29"/>
    </row>
    <row r="198" spans="1:28" s="30" customFormat="1" ht="30" x14ac:dyDescent="0.25">
      <c r="A198" s="59">
        <v>189</v>
      </c>
      <c r="B198" s="40" t="s">
        <v>28</v>
      </c>
      <c r="C198" s="60"/>
      <c r="D198" s="162" t="s">
        <v>98</v>
      </c>
      <c r="E198" s="73" t="s">
        <v>99</v>
      </c>
      <c r="F198" s="42" t="s">
        <v>11</v>
      </c>
      <c r="G198" s="61" t="s">
        <v>29</v>
      </c>
      <c r="H198" s="48" t="s">
        <v>144</v>
      </c>
      <c r="I198" s="48">
        <v>1</v>
      </c>
      <c r="J198" s="144">
        <f t="shared" si="66"/>
        <v>1</v>
      </c>
      <c r="K198" s="62"/>
      <c r="L198" s="63"/>
      <c r="M198" s="72">
        <f t="shared" si="67"/>
        <v>0</v>
      </c>
      <c r="N198" s="72">
        <f t="shared" si="62"/>
        <v>0</v>
      </c>
      <c r="O198" s="72"/>
      <c r="P198" s="64">
        <f t="shared" si="68"/>
        <v>0</v>
      </c>
      <c r="Q198" s="28"/>
      <c r="R198" s="28"/>
      <c r="S198" s="28"/>
      <c r="T198" s="28"/>
      <c r="U198" s="28"/>
      <c r="V198" s="28"/>
      <c r="W198" s="28"/>
      <c r="X198" s="29"/>
      <c r="Y198" s="29"/>
      <c r="Z198" s="29"/>
      <c r="AA198" s="29"/>
      <c r="AB198" s="29"/>
    </row>
    <row r="199" spans="1:28" s="30" customFormat="1" ht="30" x14ac:dyDescent="0.25">
      <c r="A199" s="59">
        <v>190</v>
      </c>
      <c r="B199" s="40" t="s">
        <v>28</v>
      </c>
      <c r="C199" s="41"/>
      <c r="D199" s="162" t="s">
        <v>100</v>
      </c>
      <c r="E199" s="73" t="s">
        <v>101</v>
      </c>
      <c r="F199" s="42" t="s">
        <v>11</v>
      </c>
      <c r="G199" s="61" t="s">
        <v>29</v>
      </c>
      <c r="H199" s="48" t="s">
        <v>157</v>
      </c>
      <c r="I199" s="48">
        <v>1</v>
      </c>
      <c r="J199" s="144">
        <f t="shared" si="66"/>
        <v>5</v>
      </c>
      <c r="K199" s="46"/>
      <c r="L199" s="47"/>
      <c r="M199" s="72">
        <f t="shared" si="61"/>
        <v>0</v>
      </c>
      <c r="N199" s="72">
        <f t="shared" si="62"/>
        <v>0</v>
      </c>
      <c r="O199" s="72"/>
      <c r="P199" s="64">
        <f t="shared" si="68"/>
        <v>0</v>
      </c>
      <c r="Q199" s="28"/>
      <c r="R199" s="28"/>
      <c r="S199" s="28"/>
      <c r="T199" s="28"/>
      <c r="U199" s="28"/>
      <c r="V199" s="28"/>
      <c r="W199" s="28"/>
      <c r="X199" s="29"/>
      <c r="Y199" s="29"/>
      <c r="Z199" s="29"/>
      <c r="AA199" s="29"/>
      <c r="AB199" s="29"/>
    </row>
    <row r="200" spans="1:28" s="30" customFormat="1" x14ac:dyDescent="0.25">
      <c r="A200" s="59">
        <v>191</v>
      </c>
      <c r="B200" s="40" t="s">
        <v>28</v>
      </c>
      <c r="C200" s="41"/>
      <c r="D200" s="162" t="s">
        <v>102</v>
      </c>
      <c r="E200" s="73" t="s">
        <v>103</v>
      </c>
      <c r="F200" s="42" t="s">
        <v>11</v>
      </c>
      <c r="G200" s="61" t="s">
        <v>29</v>
      </c>
      <c r="H200" s="48" t="s">
        <v>157</v>
      </c>
      <c r="I200" s="48">
        <v>1</v>
      </c>
      <c r="J200" s="144">
        <f t="shared" si="66"/>
        <v>5</v>
      </c>
      <c r="K200" s="46"/>
      <c r="L200" s="47"/>
      <c r="M200" s="72">
        <f t="shared" si="61"/>
        <v>0</v>
      </c>
      <c r="N200" s="72">
        <f t="shared" si="62"/>
        <v>0</v>
      </c>
      <c r="O200" s="72"/>
      <c r="P200" s="64">
        <f t="shared" si="68"/>
        <v>0</v>
      </c>
      <c r="Q200" s="28"/>
      <c r="R200" s="28"/>
      <c r="S200" s="28"/>
      <c r="T200" s="28"/>
      <c r="U200" s="28"/>
      <c r="V200" s="28"/>
      <c r="W200" s="28"/>
      <c r="X200" s="29"/>
      <c r="Y200" s="29"/>
      <c r="Z200" s="29"/>
      <c r="AA200" s="29"/>
      <c r="AB200" s="29"/>
    </row>
    <row r="201" spans="1:28" s="30" customFormat="1" x14ac:dyDescent="0.25">
      <c r="A201" s="59">
        <v>192</v>
      </c>
      <c r="B201" s="40" t="s">
        <v>28</v>
      </c>
      <c r="C201" s="41"/>
      <c r="D201" s="162" t="s">
        <v>104</v>
      </c>
      <c r="E201" s="73" t="s">
        <v>105</v>
      </c>
      <c r="F201" s="42" t="s">
        <v>11</v>
      </c>
      <c r="G201" s="61" t="s">
        <v>29</v>
      </c>
      <c r="H201" s="48" t="s">
        <v>144</v>
      </c>
      <c r="I201" s="48">
        <v>1</v>
      </c>
      <c r="J201" s="144">
        <f t="shared" si="66"/>
        <v>1</v>
      </c>
      <c r="K201" s="46"/>
      <c r="L201" s="47"/>
      <c r="M201" s="72">
        <f t="shared" si="61"/>
        <v>0</v>
      </c>
      <c r="N201" s="72">
        <f t="shared" si="62"/>
        <v>0</v>
      </c>
      <c r="O201" s="72"/>
      <c r="P201" s="64">
        <f t="shared" si="68"/>
        <v>0</v>
      </c>
      <c r="Q201" s="28"/>
      <c r="R201" s="28"/>
      <c r="S201" s="28"/>
      <c r="T201" s="28"/>
      <c r="U201" s="28"/>
      <c r="V201" s="28"/>
      <c r="W201" s="28"/>
      <c r="X201" s="29"/>
      <c r="Y201" s="29"/>
      <c r="Z201" s="29"/>
      <c r="AA201" s="29"/>
      <c r="AB201" s="29"/>
    </row>
    <row r="202" spans="1:28" s="30" customFormat="1" x14ac:dyDescent="0.25">
      <c r="A202" s="59">
        <v>193</v>
      </c>
      <c r="B202" s="40" t="s">
        <v>28</v>
      </c>
      <c r="C202" s="41"/>
      <c r="D202" s="162" t="s">
        <v>121</v>
      </c>
      <c r="E202" s="73" t="s">
        <v>122</v>
      </c>
      <c r="F202" s="42" t="s">
        <v>11</v>
      </c>
      <c r="G202" s="61" t="s">
        <v>29</v>
      </c>
      <c r="H202" s="48" t="s">
        <v>239</v>
      </c>
      <c r="I202" s="48">
        <v>1</v>
      </c>
      <c r="J202" s="144">
        <f t="shared" si="66"/>
        <v>9</v>
      </c>
      <c r="K202" s="46"/>
      <c r="L202" s="47"/>
      <c r="M202" s="72">
        <f t="shared" si="61"/>
        <v>0</v>
      </c>
      <c r="N202" s="72">
        <f t="shared" si="62"/>
        <v>0</v>
      </c>
      <c r="O202" s="72"/>
      <c r="P202" s="64">
        <f t="shared" si="68"/>
        <v>0</v>
      </c>
      <c r="Q202" s="28"/>
      <c r="R202" s="28"/>
      <c r="S202" s="28"/>
      <c r="T202" s="28"/>
      <c r="U202" s="28"/>
      <c r="V202" s="28"/>
      <c r="W202" s="28"/>
      <c r="X202" s="29"/>
      <c r="Y202" s="29"/>
      <c r="Z202" s="29"/>
      <c r="AA202" s="29"/>
      <c r="AB202" s="29"/>
    </row>
    <row r="203" spans="1:28" s="30" customFormat="1" x14ac:dyDescent="0.25">
      <c r="A203" s="59">
        <v>194</v>
      </c>
      <c r="B203" s="40" t="s">
        <v>28</v>
      </c>
      <c r="C203" s="41"/>
      <c r="D203" s="162" t="s">
        <v>121</v>
      </c>
      <c r="E203" s="73" t="s">
        <v>123</v>
      </c>
      <c r="F203" s="42" t="s">
        <v>11</v>
      </c>
      <c r="G203" s="61" t="s">
        <v>29</v>
      </c>
      <c r="H203" s="48" t="s">
        <v>146</v>
      </c>
      <c r="I203" s="48">
        <v>1</v>
      </c>
      <c r="J203" s="144">
        <f t="shared" si="66"/>
        <v>2</v>
      </c>
      <c r="K203" s="46"/>
      <c r="L203" s="47"/>
      <c r="M203" s="72">
        <f t="shared" si="61"/>
        <v>0</v>
      </c>
      <c r="N203" s="72">
        <f t="shared" si="62"/>
        <v>0</v>
      </c>
      <c r="O203" s="72"/>
      <c r="P203" s="64">
        <f t="shared" si="68"/>
        <v>0</v>
      </c>
      <c r="Q203" s="28"/>
      <c r="R203" s="28"/>
      <c r="S203" s="28"/>
      <c r="T203" s="28"/>
      <c r="U203" s="28"/>
      <c r="V203" s="28"/>
      <c r="W203" s="28"/>
      <c r="X203" s="29"/>
      <c r="Y203" s="29"/>
      <c r="Z203" s="29"/>
      <c r="AA203" s="29"/>
      <c r="AB203" s="29"/>
    </row>
    <row r="204" spans="1:28" s="30" customFormat="1" x14ac:dyDescent="0.25">
      <c r="A204" s="59">
        <v>195</v>
      </c>
      <c r="B204" s="40" t="s">
        <v>28</v>
      </c>
      <c r="C204" s="41"/>
      <c r="D204" s="162" t="s">
        <v>121</v>
      </c>
      <c r="E204" s="73" t="s">
        <v>124</v>
      </c>
      <c r="F204" s="42" t="s">
        <v>11</v>
      </c>
      <c r="G204" s="61" t="s">
        <v>29</v>
      </c>
      <c r="H204" s="48" t="s">
        <v>311</v>
      </c>
      <c r="I204" s="48">
        <v>1</v>
      </c>
      <c r="J204" s="144">
        <f t="shared" si="66"/>
        <v>24</v>
      </c>
      <c r="K204" s="46"/>
      <c r="L204" s="47"/>
      <c r="M204" s="72">
        <f t="shared" si="61"/>
        <v>0</v>
      </c>
      <c r="N204" s="72">
        <f t="shared" si="62"/>
        <v>0</v>
      </c>
      <c r="O204" s="72"/>
      <c r="P204" s="64">
        <f t="shared" si="68"/>
        <v>0</v>
      </c>
      <c r="Q204" s="28"/>
      <c r="R204" s="28"/>
      <c r="S204" s="28"/>
      <c r="T204" s="28"/>
      <c r="U204" s="28"/>
      <c r="V204" s="28"/>
      <c r="W204" s="28"/>
      <c r="X204" s="29"/>
      <c r="Y204" s="29"/>
      <c r="Z204" s="29"/>
      <c r="AA204" s="29"/>
      <c r="AB204" s="29"/>
    </row>
    <row r="205" spans="1:28" s="30" customFormat="1" x14ac:dyDescent="0.25">
      <c r="A205" s="59">
        <v>196</v>
      </c>
      <c r="B205" s="40" t="s">
        <v>28</v>
      </c>
      <c r="C205" s="41"/>
      <c r="D205" s="162" t="s">
        <v>121</v>
      </c>
      <c r="E205" s="73" t="s">
        <v>307</v>
      </c>
      <c r="F205" s="42" t="s">
        <v>11</v>
      </c>
      <c r="G205" s="61" t="s">
        <v>29</v>
      </c>
      <c r="H205" s="48" t="s">
        <v>155</v>
      </c>
      <c r="I205" s="48">
        <v>1</v>
      </c>
      <c r="J205" s="144">
        <f t="shared" si="66"/>
        <v>10</v>
      </c>
      <c r="K205" s="46"/>
      <c r="L205" s="47"/>
      <c r="M205" s="72">
        <f t="shared" si="61"/>
        <v>0</v>
      </c>
      <c r="N205" s="72">
        <f t="shared" si="62"/>
        <v>0</v>
      </c>
      <c r="O205" s="72"/>
      <c r="P205" s="64">
        <f t="shared" si="68"/>
        <v>0</v>
      </c>
      <c r="Q205" s="28"/>
      <c r="R205" s="28"/>
      <c r="S205" s="28"/>
      <c r="T205" s="28"/>
      <c r="U205" s="28"/>
      <c r="V205" s="28"/>
      <c r="W205" s="28"/>
      <c r="X205" s="29"/>
      <c r="Y205" s="29"/>
      <c r="Z205" s="29"/>
      <c r="AA205" s="29"/>
      <c r="AB205" s="29"/>
    </row>
    <row r="206" spans="1:28" s="30" customFormat="1" x14ac:dyDescent="0.25">
      <c r="A206" s="59">
        <v>197</v>
      </c>
      <c r="B206" s="40" t="s">
        <v>28</v>
      </c>
      <c r="C206" s="41"/>
      <c r="D206" s="162" t="s">
        <v>121</v>
      </c>
      <c r="E206" s="73" t="s">
        <v>125</v>
      </c>
      <c r="F206" s="42" t="s">
        <v>11</v>
      </c>
      <c r="G206" s="61" t="s">
        <v>29</v>
      </c>
      <c r="H206" s="48" t="s">
        <v>149</v>
      </c>
      <c r="I206" s="48">
        <v>1</v>
      </c>
      <c r="J206" s="144">
        <f t="shared" si="66"/>
        <v>4</v>
      </c>
      <c r="K206" s="46"/>
      <c r="L206" s="47"/>
      <c r="M206" s="72">
        <f t="shared" si="61"/>
        <v>0</v>
      </c>
      <c r="N206" s="72">
        <f t="shared" si="62"/>
        <v>0</v>
      </c>
      <c r="O206" s="72"/>
      <c r="P206" s="64">
        <f t="shared" si="68"/>
        <v>0</v>
      </c>
      <c r="Q206" s="28"/>
      <c r="R206" s="28"/>
      <c r="S206" s="28"/>
      <c r="T206" s="28"/>
      <c r="U206" s="28"/>
      <c r="V206" s="28"/>
      <c r="W206" s="28"/>
      <c r="X206" s="29"/>
      <c r="Y206" s="29"/>
      <c r="Z206" s="29"/>
      <c r="AA206" s="29"/>
      <c r="AB206" s="29"/>
    </row>
    <row r="207" spans="1:28" s="30" customFormat="1" x14ac:dyDescent="0.25">
      <c r="A207" s="59">
        <v>198</v>
      </c>
      <c r="B207" s="40" t="s">
        <v>28</v>
      </c>
      <c r="C207" s="41"/>
      <c r="D207" s="162" t="s">
        <v>131</v>
      </c>
      <c r="E207" s="73" t="s">
        <v>132</v>
      </c>
      <c r="F207" s="42" t="s">
        <v>11</v>
      </c>
      <c r="G207" s="61" t="s">
        <v>29</v>
      </c>
      <c r="H207" s="48" t="s">
        <v>153</v>
      </c>
      <c r="I207" s="48">
        <v>1</v>
      </c>
      <c r="J207" s="144">
        <f t="shared" si="66"/>
        <v>16</v>
      </c>
      <c r="K207" s="46"/>
      <c r="L207" s="47"/>
      <c r="M207" s="72">
        <f t="shared" si="61"/>
        <v>0</v>
      </c>
      <c r="N207" s="72">
        <f t="shared" si="62"/>
        <v>0</v>
      </c>
      <c r="O207" s="72"/>
      <c r="P207" s="64">
        <f t="shared" si="68"/>
        <v>0</v>
      </c>
      <c r="Q207" s="28"/>
      <c r="R207" s="28"/>
      <c r="S207" s="28"/>
      <c r="T207" s="28"/>
      <c r="U207" s="28"/>
      <c r="V207" s="28"/>
      <c r="W207" s="28"/>
      <c r="X207" s="29"/>
      <c r="Y207" s="29"/>
      <c r="Z207" s="29"/>
      <c r="AA207" s="29"/>
      <c r="AB207" s="29"/>
    </row>
    <row r="208" spans="1:28" s="131" customFormat="1" x14ac:dyDescent="0.25">
      <c r="A208" s="242">
        <v>199</v>
      </c>
      <c r="B208" s="242" t="s">
        <v>522</v>
      </c>
      <c r="C208" s="120" t="s">
        <v>544</v>
      </c>
      <c r="D208" s="121" t="s">
        <v>39</v>
      </c>
      <c r="E208" s="246"/>
      <c r="F208" s="247" t="s">
        <v>11</v>
      </c>
      <c r="G208" s="248" t="s">
        <v>29</v>
      </c>
      <c r="H208" s="125">
        <f>H209</f>
        <v>6</v>
      </c>
      <c r="I208" s="125">
        <v>1</v>
      </c>
      <c r="J208" s="149">
        <f>ROUND(I208*H208,2)</f>
        <v>6</v>
      </c>
      <c r="K208" s="249"/>
      <c r="L208" s="250"/>
      <c r="M208" s="251">
        <f t="shared" ref="M208:M209" si="69">K208+L208</f>
        <v>0</v>
      </c>
      <c r="N208" s="251">
        <f t="shared" ref="N208:N211" si="70">K208*J208</f>
        <v>0</v>
      </c>
      <c r="O208" s="251"/>
      <c r="P208" s="128">
        <f t="shared" si="68"/>
        <v>0</v>
      </c>
      <c r="Q208" s="129"/>
      <c r="R208" s="129"/>
      <c r="S208" s="129"/>
      <c r="T208" s="129"/>
      <c r="U208" s="129"/>
      <c r="V208" s="129"/>
      <c r="W208" s="129"/>
      <c r="X208" s="130"/>
      <c r="Y208" s="130"/>
      <c r="Z208" s="130"/>
      <c r="AA208" s="130"/>
      <c r="AB208" s="130"/>
    </row>
    <row r="209" spans="1:28" s="30" customFormat="1" ht="24" customHeight="1" x14ac:dyDescent="0.25">
      <c r="A209" s="59">
        <v>200</v>
      </c>
      <c r="B209" s="40" t="s">
        <v>28</v>
      </c>
      <c r="C209" s="41"/>
      <c r="D209" s="162" t="s">
        <v>312</v>
      </c>
      <c r="E209" s="73" t="s">
        <v>308</v>
      </c>
      <c r="F209" s="42" t="s">
        <v>11</v>
      </c>
      <c r="G209" s="61" t="s">
        <v>29</v>
      </c>
      <c r="H209" s="48">
        <v>6</v>
      </c>
      <c r="I209" s="48">
        <v>1</v>
      </c>
      <c r="J209" s="144">
        <f t="shared" si="66"/>
        <v>6</v>
      </c>
      <c r="K209" s="46"/>
      <c r="L209" s="47"/>
      <c r="M209" s="72">
        <f t="shared" si="69"/>
        <v>0</v>
      </c>
      <c r="N209" s="72">
        <f t="shared" si="70"/>
        <v>0</v>
      </c>
      <c r="O209" s="72"/>
      <c r="P209" s="64">
        <f t="shared" si="68"/>
        <v>0</v>
      </c>
      <c r="Q209" s="28"/>
      <c r="R209" s="28"/>
      <c r="S209" s="28"/>
      <c r="T209" s="28"/>
      <c r="U209" s="28"/>
      <c r="V209" s="28"/>
      <c r="W209" s="28"/>
      <c r="X209" s="29"/>
      <c r="Y209" s="29"/>
      <c r="Z209" s="29"/>
      <c r="AA209" s="29"/>
      <c r="AB209" s="29"/>
    </row>
    <row r="210" spans="1:28" s="30" customFormat="1" x14ac:dyDescent="0.25">
      <c r="A210" s="242">
        <v>201</v>
      </c>
      <c r="B210" s="242" t="s">
        <v>522</v>
      </c>
      <c r="C210" s="120" t="s">
        <v>540</v>
      </c>
      <c r="D210" s="58" t="s">
        <v>38</v>
      </c>
      <c r="E210" s="79"/>
      <c r="F210" s="34" t="s">
        <v>10</v>
      </c>
      <c r="G210" s="35" t="s">
        <v>29</v>
      </c>
      <c r="H210" s="69" t="str">
        <f>H211</f>
        <v>33</v>
      </c>
      <c r="I210" s="69">
        <v>1</v>
      </c>
      <c r="J210" s="36">
        <f>ROUND(I210*H210,2)</f>
        <v>33</v>
      </c>
      <c r="K210" s="37"/>
      <c r="L210" s="38"/>
      <c r="M210" s="39">
        <f>K210+L210</f>
        <v>0</v>
      </c>
      <c r="N210" s="39">
        <f t="shared" si="70"/>
        <v>0</v>
      </c>
      <c r="O210" s="39">
        <f>L210*J210</f>
        <v>0</v>
      </c>
      <c r="P210" s="39">
        <f>ROUND(N210+O210,2)</f>
        <v>0</v>
      </c>
      <c r="Q210" s="28"/>
      <c r="R210" s="28"/>
      <c r="S210" s="28"/>
      <c r="T210" s="28"/>
      <c r="U210" s="28"/>
      <c r="V210" s="28"/>
      <c r="W210" s="28"/>
      <c r="X210" s="29"/>
      <c r="Y210" s="29"/>
      <c r="Z210" s="29"/>
      <c r="AA210" s="29"/>
      <c r="AB210" s="29"/>
    </row>
    <row r="211" spans="1:28" s="30" customFormat="1" x14ac:dyDescent="0.25">
      <c r="A211" s="59">
        <v>202</v>
      </c>
      <c r="B211" s="40" t="s">
        <v>28</v>
      </c>
      <c r="C211" s="41"/>
      <c r="D211" s="162" t="s">
        <v>140</v>
      </c>
      <c r="E211" s="73" t="s">
        <v>141</v>
      </c>
      <c r="F211" s="42" t="s">
        <v>11</v>
      </c>
      <c r="G211" s="61" t="s">
        <v>29</v>
      </c>
      <c r="H211" s="48" t="s">
        <v>310</v>
      </c>
      <c r="I211" s="48">
        <v>1</v>
      </c>
      <c r="J211" s="144">
        <f t="shared" ref="J211" si="71">ROUND(I211*H211,0)</f>
        <v>33</v>
      </c>
      <c r="K211" s="46"/>
      <c r="L211" s="47"/>
      <c r="M211" s="4">
        <f t="shared" ref="M211" si="72">K211+L211</f>
        <v>0</v>
      </c>
      <c r="N211" s="4">
        <f t="shared" si="70"/>
        <v>0</v>
      </c>
      <c r="O211" s="4"/>
      <c r="P211" s="64">
        <f t="shared" ref="P211" si="73">ROUND(N211+O211,2)</f>
        <v>0</v>
      </c>
      <c r="Q211" s="28"/>
      <c r="R211" s="28"/>
      <c r="S211" s="28"/>
      <c r="T211" s="28"/>
      <c r="U211" s="28"/>
      <c r="V211" s="28"/>
      <c r="W211" s="28"/>
      <c r="X211" s="29"/>
      <c r="Y211" s="29"/>
      <c r="Z211" s="29"/>
      <c r="AA211" s="29"/>
      <c r="AB211" s="29"/>
    </row>
    <row r="212" spans="1:28" s="30" customFormat="1" ht="33" customHeight="1" x14ac:dyDescent="0.25">
      <c r="A212" s="242">
        <v>203</v>
      </c>
      <c r="B212" s="242" t="s">
        <v>522</v>
      </c>
      <c r="C212" s="120" t="s">
        <v>31</v>
      </c>
      <c r="D212" s="33" t="s">
        <v>40</v>
      </c>
      <c r="E212" s="77"/>
      <c r="F212" s="34" t="s">
        <v>10</v>
      </c>
      <c r="G212" s="35" t="s">
        <v>41</v>
      </c>
      <c r="H212" s="69"/>
      <c r="I212" s="69">
        <v>1</v>
      </c>
      <c r="J212" s="36">
        <v>1</v>
      </c>
      <c r="K212" s="37"/>
      <c r="L212" s="38"/>
      <c r="M212" s="39">
        <f>K212+L212</f>
        <v>0</v>
      </c>
      <c r="N212" s="39"/>
      <c r="O212" s="39">
        <f>L212*J212</f>
        <v>0</v>
      </c>
      <c r="P212" s="128">
        <f t="shared" si="68"/>
        <v>0</v>
      </c>
      <c r="Q212" s="28"/>
      <c r="R212" s="28"/>
      <c r="S212" s="28"/>
      <c r="T212" s="28"/>
      <c r="U212" s="28"/>
      <c r="V212" s="28"/>
      <c r="W212" s="28"/>
      <c r="X212" s="29"/>
      <c r="Y212" s="29"/>
      <c r="Z212" s="29"/>
      <c r="AA212" s="29"/>
      <c r="AB212" s="29"/>
    </row>
    <row r="213" spans="1:28" s="14" customFormat="1" x14ac:dyDescent="0.25">
      <c r="A213" s="9"/>
      <c r="B213" s="9"/>
      <c r="C213" s="9"/>
      <c r="D213" s="19" t="s">
        <v>12</v>
      </c>
      <c r="E213" s="80"/>
      <c r="F213" s="10"/>
      <c r="G213" s="10"/>
      <c r="H213" s="70"/>
      <c r="I213" s="70"/>
      <c r="J213" s="293">
        <f>SUM(J11:J212)</f>
        <v>30273.039999999997</v>
      </c>
      <c r="K213" s="11"/>
      <c r="L213" s="11"/>
      <c r="M213" s="11"/>
      <c r="N213" s="11">
        <f>SUM(N11:N212)</f>
        <v>0</v>
      </c>
      <c r="O213" s="11">
        <f>SUM(O11:O212)</f>
        <v>0</v>
      </c>
      <c r="P213" s="11">
        <f>SUM(P11:P212)</f>
        <v>0</v>
      </c>
      <c r="Q213" s="12"/>
      <c r="R213" s="12"/>
      <c r="S213" s="12"/>
      <c r="T213" s="12"/>
      <c r="U213" s="12"/>
      <c r="V213" s="12"/>
      <c r="W213" s="12"/>
      <c r="X213" s="13"/>
      <c r="Y213" s="13"/>
      <c r="Z213" s="13"/>
      <c r="AA213" s="13"/>
      <c r="AB213" s="13"/>
    </row>
    <row r="214" spans="1:28" s="14" customFormat="1" x14ac:dyDescent="0.25">
      <c r="A214" s="15"/>
      <c r="B214" s="15"/>
      <c r="C214" s="15"/>
      <c r="D214" s="19" t="s">
        <v>24</v>
      </c>
      <c r="E214" s="80"/>
      <c r="F214" s="10"/>
      <c r="G214" s="10"/>
      <c r="H214" s="70"/>
      <c r="I214" s="70"/>
      <c r="J214" s="16"/>
      <c r="K214" s="11"/>
      <c r="L214" s="11"/>
      <c r="M214" s="11"/>
      <c r="N214" s="17"/>
      <c r="O214" s="17"/>
      <c r="P214" s="11">
        <f>P213/1.22*0.22</f>
        <v>0</v>
      </c>
      <c r="Q214" s="12"/>
      <c r="R214" s="12"/>
      <c r="S214" s="12"/>
      <c r="T214" s="12"/>
      <c r="U214" s="12"/>
      <c r="V214" s="12"/>
      <c r="W214" s="12"/>
      <c r="X214" s="13"/>
      <c r="Y214" s="13"/>
      <c r="Z214" s="13"/>
      <c r="AA214" s="13"/>
      <c r="AB214" s="13"/>
    </row>
    <row r="215" spans="1:28" s="84" customFormat="1" x14ac:dyDescent="0.25">
      <c r="A215" s="5"/>
      <c r="B215" s="5"/>
      <c r="C215" s="5"/>
      <c r="D215" s="164"/>
      <c r="E215" s="6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12"/>
      <c r="R215" s="82"/>
      <c r="S215" s="82"/>
      <c r="T215" s="82"/>
      <c r="U215" s="82"/>
      <c r="V215" s="82"/>
      <c r="W215" s="82"/>
      <c r="X215" s="83"/>
      <c r="Y215" s="83"/>
      <c r="Z215" s="83"/>
      <c r="AA215" s="83"/>
      <c r="AB215" s="83"/>
    </row>
    <row r="216" spans="1:28" s="176" customFormat="1" ht="31.5" customHeight="1" x14ac:dyDescent="0.25">
      <c r="A216" s="180"/>
      <c r="B216" s="180"/>
      <c r="C216" s="181" t="s">
        <v>13</v>
      </c>
      <c r="D216" s="182"/>
      <c r="E216" s="183"/>
      <c r="F216" s="180"/>
      <c r="G216" s="180"/>
      <c r="H216" s="180"/>
      <c r="I216" s="180"/>
      <c r="J216" s="180"/>
      <c r="K216" s="180"/>
      <c r="L216" s="184"/>
      <c r="M216" s="185"/>
      <c r="N216" s="185"/>
      <c r="O216" s="185"/>
      <c r="P216" s="185"/>
      <c r="Q216" s="174"/>
      <c r="R216" s="174"/>
      <c r="S216" s="174"/>
      <c r="T216" s="174"/>
      <c r="U216" s="174"/>
      <c r="V216" s="174"/>
      <c r="W216" s="174"/>
      <c r="X216" s="175"/>
      <c r="Y216" s="175"/>
      <c r="Z216" s="175"/>
      <c r="AA216" s="175"/>
      <c r="AB216" s="175"/>
    </row>
    <row r="217" spans="1:28" s="176" customFormat="1" ht="39" customHeight="1" x14ac:dyDescent="0.25">
      <c r="A217" s="172"/>
      <c r="B217" s="172"/>
      <c r="C217" s="279" t="s">
        <v>316</v>
      </c>
      <c r="D217" s="279"/>
      <c r="E217" s="279"/>
      <c r="F217" s="279"/>
      <c r="G217" s="279"/>
      <c r="H217" s="279"/>
      <c r="I217" s="279"/>
      <c r="J217" s="279"/>
      <c r="K217" s="279"/>
      <c r="L217" s="279"/>
      <c r="M217" s="279"/>
      <c r="N217" s="279"/>
      <c r="O217" s="173"/>
      <c r="P217" s="173"/>
      <c r="Q217" s="174"/>
      <c r="R217" s="174"/>
      <c r="S217" s="174"/>
      <c r="T217" s="174"/>
      <c r="U217" s="174"/>
      <c r="V217" s="174"/>
      <c r="W217" s="174"/>
      <c r="X217" s="175"/>
      <c r="Y217" s="175"/>
      <c r="Z217" s="175"/>
      <c r="AA217" s="175"/>
      <c r="AB217" s="175"/>
    </row>
    <row r="218" spans="1:28" s="176" customFormat="1" x14ac:dyDescent="0.25">
      <c r="A218" s="175"/>
      <c r="B218" s="175"/>
      <c r="C218" s="175" t="s">
        <v>317</v>
      </c>
      <c r="D218" s="177"/>
      <c r="E218" s="178"/>
      <c r="F218" s="175"/>
      <c r="G218" s="175"/>
      <c r="H218" s="175"/>
      <c r="I218" s="175"/>
      <c r="J218" s="175"/>
      <c r="K218" s="175"/>
      <c r="L218" s="175"/>
      <c r="M218" s="175"/>
      <c r="N218" s="175"/>
      <c r="O218" s="175"/>
      <c r="P218" s="175"/>
      <c r="Q218" s="174"/>
      <c r="R218" s="174"/>
      <c r="S218" s="174"/>
      <c r="T218" s="174"/>
      <c r="U218" s="174"/>
      <c r="V218" s="174"/>
      <c r="W218" s="174"/>
      <c r="X218" s="175"/>
      <c r="Y218" s="175"/>
      <c r="Z218" s="175"/>
      <c r="AA218" s="175"/>
      <c r="AB218" s="175"/>
    </row>
    <row r="219" spans="1:28" s="176" customFormat="1" x14ac:dyDescent="0.25">
      <c r="A219" s="175"/>
      <c r="B219" s="175"/>
      <c r="C219" s="175"/>
      <c r="D219" s="177"/>
      <c r="E219" s="178"/>
      <c r="F219" s="175"/>
      <c r="G219" s="175"/>
      <c r="H219" s="175"/>
      <c r="I219" s="175"/>
      <c r="J219" s="175"/>
      <c r="K219" s="175"/>
      <c r="L219" s="175"/>
      <c r="M219" s="175"/>
      <c r="N219" s="175"/>
      <c r="O219" s="175"/>
      <c r="P219" s="175"/>
      <c r="Q219" s="174"/>
      <c r="R219" s="174"/>
      <c r="S219" s="174"/>
      <c r="T219" s="174"/>
      <c r="U219" s="174"/>
      <c r="V219" s="174"/>
      <c r="W219" s="174"/>
      <c r="X219" s="175"/>
      <c r="Y219" s="175"/>
      <c r="Z219" s="175"/>
      <c r="AA219" s="175"/>
      <c r="AB219" s="175"/>
    </row>
    <row r="220" spans="1:28" s="176" customFormat="1" ht="36" customHeight="1" x14ac:dyDescent="0.25">
      <c r="A220" s="175"/>
      <c r="B220" s="175"/>
      <c r="C220" s="274" t="s">
        <v>318</v>
      </c>
      <c r="D220" s="274"/>
      <c r="E220" s="274"/>
      <c r="F220" s="274"/>
      <c r="G220" s="274"/>
      <c r="H220" s="274"/>
      <c r="I220" s="274"/>
      <c r="J220" s="274"/>
      <c r="K220" s="274"/>
      <c r="L220" s="274"/>
      <c r="M220" s="274"/>
      <c r="N220" s="274"/>
      <c r="O220" s="175"/>
      <c r="P220" s="175"/>
      <c r="Q220" s="174"/>
      <c r="R220" s="174"/>
      <c r="S220" s="174"/>
      <c r="T220" s="174"/>
      <c r="U220" s="174"/>
      <c r="V220" s="174"/>
      <c r="W220" s="174"/>
      <c r="X220" s="175"/>
      <c r="Y220" s="175"/>
      <c r="Z220" s="175"/>
      <c r="AA220" s="175"/>
      <c r="AB220" s="175"/>
    </row>
    <row r="221" spans="1:28" s="176" customFormat="1" x14ac:dyDescent="0.25">
      <c r="A221" s="175"/>
      <c r="B221" s="175"/>
      <c r="C221" s="175"/>
      <c r="D221" s="177"/>
      <c r="E221" s="178"/>
      <c r="F221" s="175"/>
      <c r="G221" s="175"/>
      <c r="H221" s="175"/>
      <c r="I221" s="175"/>
      <c r="J221" s="175"/>
      <c r="K221" s="175"/>
      <c r="L221" s="175"/>
      <c r="M221" s="175"/>
      <c r="N221" s="175"/>
      <c r="O221" s="175"/>
      <c r="P221" s="175"/>
      <c r="Q221" s="174"/>
      <c r="R221" s="174"/>
      <c r="S221" s="174"/>
      <c r="T221" s="174"/>
      <c r="U221" s="174"/>
      <c r="V221" s="174"/>
      <c r="W221" s="174"/>
      <c r="X221" s="175"/>
      <c r="Y221" s="175"/>
      <c r="Z221" s="175"/>
      <c r="AA221" s="175"/>
      <c r="AB221" s="175"/>
    </row>
    <row r="222" spans="1:28" s="176" customFormat="1" x14ac:dyDescent="0.25">
      <c r="A222" s="175"/>
      <c r="B222" s="175"/>
      <c r="C222" s="179" t="s">
        <v>319</v>
      </c>
      <c r="D222" s="177"/>
      <c r="E222" s="178"/>
      <c r="F222" s="175"/>
      <c r="G222" s="175"/>
      <c r="H222" s="175"/>
      <c r="I222" s="175"/>
      <c r="J222" s="175"/>
      <c r="K222" s="175"/>
      <c r="L222" s="175"/>
      <c r="M222" s="175"/>
      <c r="N222" s="175"/>
      <c r="O222" s="175"/>
      <c r="P222" s="175"/>
      <c r="Q222" s="174"/>
      <c r="R222" s="174"/>
      <c r="S222" s="174"/>
      <c r="T222" s="174"/>
      <c r="U222" s="174"/>
      <c r="V222" s="174"/>
      <c r="W222" s="174"/>
      <c r="X222" s="175"/>
      <c r="Y222" s="175"/>
      <c r="Z222" s="175"/>
      <c r="AA222" s="175"/>
      <c r="AB222" s="175"/>
    </row>
    <row r="223" spans="1:28" s="86" customFormat="1" x14ac:dyDescent="0.25">
      <c r="A223" s="85"/>
      <c r="B223" s="85"/>
      <c r="C223" s="85"/>
      <c r="D223" s="170"/>
      <c r="E223" s="171"/>
      <c r="F223" s="85"/>
      <c r="G223" s="85"/>
      <c r="H223" s="85"/>
      <c r="I223" s="85"/>
      <c r="J223" s="85"/>
      <c r="K223" s="85"/>
      <c r="L223" s="85"/>
      <c r="M223" s="85"/>
      <c r="N223" s="85"/>
      <c r="O223" s="85"/>
      <c r="P223" s="85"/>
      <c r="Q223" s="2"/>
      <c r="R223" s="2"/>
      <c r="S223" s="2"/>
      <c r="T223" s="2"/>
      <c r="U223" s="2"/>
      <c r="V223" s="2"/>
      <c r="W223" s="2"/>
      <c r="X223" s="85"/>
      <c r="Y223" s="85"/>
      <c r="Z223" s="85"/>
      <c r="AA223" s="85"/>
      <c r="AB223" s="85"/>
    </row>
    <row r="224" spans="1:28" s="86" customFormat="1" x14ac:dyDescent="0.25">
      <c r="A224" s="85"/>
      <c r="B224" s="85"/>
      <c r="C224" s="85"/>
      <c r="D224" s="170"/>
      <c r="E224" s="171"/>
      <c r="F224" s="85"/>
      <c r="G224" s="85"/>
      <c r="H224" s="85"/>
      <c r="I224" s="85"/>
      <c r="J224" s="85"/>
      <c r="K224" s="85"/>
      <c r="L224" s="85"/>
      <c r="M224" s="85"/>
      <c r="N224" s="85"/>
      <c r="O224" s="85"/>
      <c r="P224" s="85"/>
      <c r="Q224" s="2"/>
      <c r="R224" s="2"/>
      <c r="S224" s="2"/>
      <c r="T224" s="2"/>
      <c r="U224" s="2"/>
      <c r="V224" s="2"/>
      <c r="W224" s="2"/>
      <c r="X224" s="85"/>
      <c r="Y224" s="85"/>
      <c r="Z224" s="85"/>
      <c r="AA224" s="85"/>
      <c r="AB224" s="85"/>
    </row>
    <row r="225" spans="1:28" s="86" customFormat="1" x14ac:dyDescent="0.25">
      <c r="A225" s="85"/>
      <c r="B225" s="85"/>
      <c r="C225" s="85"/>
      <c r="D225" s="170"/>
      <c r="E225" s="171"/>
      <c r="F225" s="85"/>
      <c r="G225" s="85"/>
      <c r="H225" s="85"/>
      <c r="I225" s="85"/>
      <c r="J225" s="85"/>
      <c r="K225" s="85"/>
      <c r="L225" s="85"/>
      <c r="M225" s="85"/>
      <c r="N225" s="85"/>
      <c r="O225" s="85"/>
      <c r="P225" s="85"/>
      <c r="Q225" s="2"/>
      <c r="R225" s="2"/>
      <c r="S225" s="2"/>
      <c r="T225" s="2"/>
      <c r="U225" s="2"/>
      <c r="V225" s="2"/>
      <c r="W225" s="2"/>
      <c r="X225" s="85"/>
      <c r="Y225" s="85"/>
      <c r="Z225" s="85"/>
      <c r="AA225" s="85"/>
      <c r="AB225" s="85"/>
    </row>
    <row r="226" spans="1:28" s="86" customFormat="1" x14ac:dyDescent="0.25">
      <c r="A226" s="87"/>
      <c r="B226" s="87"/>
      <c r="C226" s="87"/>
      <c r="D226" s="165"/>
      <c r="E226" s="88"/>
      <c r="F226" s="87"/>
      <c r="G226" s="87"/>
      <c r="H226" s="87"/>
      <c r="I226" s="87"/>
      <c r="J226" s="87"/>
      <c r="K226" s="87"/>
      <c r="L226" s="85"/>
      <c r="M226" s="85"/>
      <c r="N226" s="85"/>
      <c r="O226" s="85"/>
      <c r="P226" s="85"/>
      <c r="Q226" s="2"/>
      <c r="R226" s="2"/>
      <c r="S226" s="2"/>
      <c r="T226" s="2"/>
      <c r="U226" s="2"/>
      <c r="V226" s="2"/>
      <c r="W226" s="2"/>
      <c r="X226" s="85"/>
      <c r="Y226" s="85"/>
      <c r="Z226" s="85"/>
      <c r="AA226" s="85"/>
      <c r="AB226" s="85"/>
    </row>
    <row r="227" spans="1:28" s="86" customFormat="1" x14ac:dyDescent="0.25">
      <c r="A227" s="87"/>
      <c r="B227" s="87"/>
      <c r="C227" s="87"/>
      <c r="D227" s="165"/>
      <c r="E227" s="88"/>
      <c r="F227" s="87"/>
      <c r="G227" s="87"/>
      <c r="H227" s="87"/>
      <c r="I227" s="87"/>
      <c r="J227" s="87"/>
      <c r="K227" s="87"/>
      <c r="L227" s="85"/>
      <c r="M227" s="85"/>
      <c r="N227" s="85"/>
      <c r="O227" s="85"/>
      <c r="P227" s="85"/>
      <c r="Q227" s="2"/>
      <c r="R227" s="2"/>
      <c r="S227" s="2"/>
      <c r="T227" s="2"/>
      <c r="U227" s="2"/>
      <c r="V227" s="2"/>
      <c r="W227" s="2"/>
      <c r="X227" s="85"/>
      <c r="Y227" s="85"/>
      <c r="Z227" s="85"/>
      <c r="AA227" s="85"/>
      <c r="AB227" s="85"/>
    </row>
    <row r="228" spans="1:28" s="86" customFormat="1" x14ac:dyDescent="0.25">
      <c r="A228" s="87"/>
      <c r="B228" s="87"/>
      <c r="C228" s="87"/>
      <c r="D228" s="165"/>
      <c r="E228" s="88"/>
      <c r="F228" s="87"/>
      <c r="G228" s="87"/>
      <c r="H228" s="87"/>
      <c r="I228" s="87"/>
      <c r="J228" s="87"/>
      <c r="K228" s="87"/>
      <c r="L228" s="85"/>
      <c r="M228" s="85"/>
      <c r="N228" s="85"/>
      <c r="O228" s="85"/>
      <c r="P228" s="85"/>
      <c r="Q228" s="2"/>
      <c r="R228" s="2"/>
      <c r="S228" s="2"/>
      <c r="T228" s="2"/>
      <c r="U228" s="2"/>
      <c r="V228" s="2"/>
      <c r="W228" s="2"/>
      <c r="X228" s="85"/>
      <c r="Y228" s="85"/>
      <c r="Z228" s="85"/>
      <c r="AA228" s="85"/>
      <c r="AB228" s="85"/>
    </row>
    <row r="229" spans="1:28" s="86" customFormat="1" x14ac:dyDescent="0.25">
      <c r="A229" s="89"/>
      <c r="B229" s="89"/>
      <c r="C229" s="273" t="s">
        <v>14</v>
      </c>
      <c r="D229" s="273"/>
      <c r="E229" s="273"/>
      <c r="F229" s="273"/>
      <c r="G229" s="273"/>
      <c r="H229" s="90"/>
      <c r="I229" s="90"/>
      <c r="J229" s="91"/>
      <c r="K229" s="91"/>
      <c r="L229" s="92" t="s">
        <v>15</v>
      </c>
      <c r="M229" s="93"/>
      <c r="N229" s="94"/>
      <c r="O229" s="93"/>
      <c r="Q229" s="3"/>
      <c r="R229" s="2"/>
      <c r="S229" s="2"/>
      <c r="T229" s="2"/>
      <c r="U229" s="3"/>
      <c r="V229" s="3"/>
      <c r="W229" s="3"/>
      <c r="X229" s="85"/>
      <c r="Y229" s="85"/>
      <c r="Z229" s="85"/>
      <c r="AA229" s="85"/>
      <c r="AB229" s="85"/>
    </row>
    <row r="230" spans="1:28" s="86" customFormat="1" x14ac:dyDescent="0.25">
      <c r="A230" s="89"/>
      <c r="B230" s="89"/>
      <c r="C230" s="272" t="s">
        <v>16</v>
      </c>
      <c r="D230" s="272"/>
      <c r="E230" s="272"/>
      <c r="F230" s="272"/>
      <c r="G230" s="272"/>
      <c r="H230" s="90"/>
      <c r="I230" s="90"/>
      <c r="J230" s="91"/>
      <c r="K230" s="91"/>
      <c r="L230" s="95"/>
      <c r="M230" s="90"/>
      <c r="N230" s="90"/>
      <c r="O230" s="90"/>
      <c r="Q230" s="3"/>
      <c r="R230" s="2"/>
      <c r="S230" s="2"/>
      <c r="T230" s="2"/>
      <c r="U230" s="3"/>
      <c r="V230" s="3"/>
      <c r="W230" s="3"/>
      <c r="X230" s="85"/>
      <c r="Y230" s="85"/>
      <c r="Z230" s="85"/>
      <c r="AA230" s="85"/>
      <c r="AB230" s="85"/>
    </row>
    <row r="231" spans="1:28" s="91" customFormat="1" ht="12.75" customHeight="1" x14ac:dyDescent="0.25">
      <c r="A231" s="89"/>
      <c r="B231" s="89"/>
      <c r="C231" s="96"/>
      <c r="D231" s="166"/>
      <c r="E231" s="97"/>
      <c r="F231" s="96"/>
      <c r="G231" s="96"/>
      <c r="H231" s="90"/>
      <c r="I231" s="90"/>
      <c r="L231" s="95"/>
      <c r="M231" s="90"/>
      <c r="N231" s="90"/>
      <c r="O231" s="90"/>
      <c r="P231" s="86"/>
      <c r="Q231" s="1"/>
      <c r="R231" s="1"/>
      <c r="S231" s="1"/>
      <c r="T231" s="1"/>
      <c r="U231" s="1"/>
      <c r="V231" s="1"/>
      <c r="W231" s="1"/>
      <c r="X231" s="87"/>
      <c r="Y231" s="87"/>
      <c r="Z231" s="87"/>
      <c r="AA231" s="87"/>
      <c r="AB231" s="87"/>
    </row>
    <row r="232" spans="1:28" s="91" customFormat="1" ht="18.75" customHeight="1" x14ac:dyDescent="0.25">
      <c r="A232" s="89"/>
      <c r="B232" s="89"/>
      <c r="C232" s="272" t="s">
        <v>18</v>
      </c>
      <c r="D232" s="272"/>
      <c r="E232" s="272"/>
      <c r="F232" s="272"/>
      <c r="G232" s="90"/>
      <c r="H232" s="96"/>
      <c r="I232" s="96"/>
      <c r="L232" s="95" t="s">
        <v>25</v>
      </c>
      <c r="M232" s="95"/>
      <c r="N232" s="94"/>
      <c r="O232" s="96"/>
      <c r="P232" s="86"/>
      <c r="Q232" s="1"/>
      <c r="R232" s="1"/>
      <c r="S232" s="1"/>
      <c r="T232" s="1"/>
      <c r="U232" s="1"/>
      <c r="V232" s="1"/>
      <c r="W232" s="1"/>
      <c r="X232" s="87"/>
      <c r="Y232" s="87"/>
      <c r="Z232" s="87"/>
      <c r="AA232" s="87"/>
      <c r="AB232" s="87"/>
    </row>
    <row r="233" spans="1:28" s="91" customFormat="1" ht="35.25" customHeight="1" x14ac:dyDescent="0.25">
      <c r="A233" s="89"/>
      <c r="B233" s="89"/>
      <c r="C233" s="90"/>
      <c r="D233" s="166"/>
      <c r="E233" s="97"/>
      <c r="F233" s="90"/>
      <c r="G233" s="90"/>
      <c r="H233" s="90"/>
      <c r="I233" s="90"/>
      <c r="L233" s="90"/>
      <c r="M233" s="90"/>
      <c r="N233" s="90"/>
      <c r="O233" s="90"/>
      <c r="P233" s="86"/>
      <c r="Q233" s="1"/>
      <c r="R233" s="1"/>
      <c r="S233" s="1"/>
      <c r="T233" s="1"/>
      <c r="U233" s="1"/>
      <c r="V233" s="1"/>
      <c r="W233" s="1"/>
      <c r="X233" s="87"/>
      <c r="Y233" s="87"/>
      <c r="Z233" s="87"/>
      <c r="AA233" s="87"/>
      <c r="AB233" s="87"/>
    </row>
    <row r="234" spans="1:28" s="91" customFormat="1" x14ac:dyDescent="0.25">
      <c r="A234" s="89"/>
      <c r="B234" s="89"/>
      <c r="C234" s="98"/>
      <c r="D234" s="167"/>
      <c r="E234" s="100"/>
      <c r="G234" s="98"/>
      <c r="H234" s="98"/>
      <c r="I234" s="98"/>
      <c r="L234" s="98"/>
      <c r="M234" s="100"/>
      <c r="N234" s="100"/>
      <c r="O234" s="101"/>
      <c r="P234" s="100" t="s">
        <v>42</v>
      </c>
      <c r="Q234" s="1"/>
      <c r="R234" s="1"/>
      <c r="S234" s="1"/>
      <c r="T234" s="1"/>
      <c r="U234" s="1"/>
      <c r="V234" s="1"/>
      <c r="W234" s="1"/>
      <c r="X234" s="87"/>
      <c r="Y234" s="87"/>
      <c r="Z234" s="87"/>
      <c r="AA234" s="87"/>
      <c r="AB234" s="87"/>
    </row>
    <row r="235" spans="1:28" s="91" customFormat="1" ht="15" customHeight="1" x14ac:dyDescent="0.25">
      <c r="A235" s="89"/>
      <c r="B235" s="89"/>
      <c r="C235" s="98" t="s">
        <v>17</v>
      </c>
      <c r="D235" s="167"/>
      <c r="E235" s="99"/>
      <c r="F235" s="100"/>
      <c r="G235" s="100"/>
      <c r="H235" s="98"/>
      <c r="I235" s="98"/>
      <c r="L235" s="98" t="s">
        <v>17</v>
      </c>
      <c r="M235" s="100"/>
      <c r="N235" s="100"/>
      <c r="O235" s="100"/>
      <c r="P235" s="86"/>
      <c r="Q235" s="1"/>
      <c r="R235" s="1"/>
      <c r="S235" s="1"/>
      <c r="T235" s="1"/>
      <c r="U235" s="1"/>
      <c r="V235" s="1"/>
      <c r="W235" s="1"/>
      <c r="X235" s="87"/>
      <c r="Y235" s="87"/>
      <c r="Z235" s="87"/>
      <c r="AA235" s="87"/>
      <c r="AB235" s="87"/>
    </row>
    <row r="236" spans="1:28" s="91" customFormat="1" x14ac:dyDescent="0.25">
      <c r="A236" s="102"/>
      <c r="B236" s="102"/>
      <c r="C236" s="102"/>
      <c r="D236" s="168"/>
      <c r="E236" s="103"/>
      <c r="F236" s="104"/>
      <c r="G236" s="104"/>
      <c r="H236" s="104"/>
      <c r="I236" s="104"/>
      <c r="J236" s="104"/>
      <c r="K236" s="104"/>
      <c r="L236" s="104"/>
      <c r="M236" s="105"/>
      <c r="N236" s="106"/>
      <c r="O236" s="87"/>
      <c r="P236" s="87"/>
      <c r="Q236" s="1"/>
      <c r="R236" s="1"/>
      <c r="S236" s="1"/>
      <c r="T236" s="1"/>
      <c r="U236" s="1"/>
      <c r="V236" s="1"/>
      <c r="W236" s="1"/>
      <c r="X236" s="87"/>
      <c r="Y236" s="87"/>
      <c r="Z236" s="87"/>
      <c r="AA236" s="87"/>
      <c r="AB236" s="87"/>
    </row>
    <row r="237" spans="1:28" ht="12.75" customHeight="1" x14ac:dyDescent="0.25">
      <c r="A237" s="5"/>
      <c r="B237" s="5"/>
      <c r="C237" s="5"/>
      <c r="D237" s="164"/>
      <c r="E237" s="6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7"/>
      <c r="R237" s="7"/>
      <c r="S237" s="7"/>
      <c r="T237" s="7"/>
      <c r="U237" s="7"/>
      <c r="V237" s="7"/>
      <c r="W237" s="7"/>
      <c r="X237" s="5"/>
      <c r="Y237" s="5"/>
      <c r="Z237" s="5"/>
      <c r="AA237" s="5"/>
      <c r="AB237" s="5"/>
    </row>
    <row r="238" spans="1:28" ht="12.75" customHeight="1" x14ac:dyDescent="0.25">
      <c r="A238" s="5"/>
      <c r="B238" s="5"/>
      <c r="C238" s="5"/>
      <c r="D238" s="164"/>
      <c r="E238" s="6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7"/>
      <c r="R238" s="7"/>
      <c r="S238" s="7"/>
      <c r="T238" s="7"/>
      <c r="U238" s="7"/>
      <c r="V238" s="7"/>
      <c r="W238" s="7"/>
      <c r="X238" s="5"/>
      <c r="Y238" s="5"/>
      <c r="Z238" s="5"/>
      <c r="AA238" s="5"/>
      <c r="AB238" s="5"/>
    </row>
    <row r="239" spans="1:28" ht="12.75" customHeight="1" x14ac:dyDescent="0.25">
      <c r="A239" s="5"/>
      <c r="B239" s="5"/>
      <c r="C239" s="5"/>
      <c r="D239" s="164"/>
      <c r="E239" s="6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7"/>
      <c r="R239" s="7"/>
      <c r="S239" s="7"/>
      <c r="T239" s="7"/>
      <c r="U239" s="7"/>
      <c r="V239" s="7"/>
      <c r="W239" s="7"/>
      <c r="X239" s="5"/>
      <c r="Y239" s="5"/>
      <c r="Z239" s="5"/>
      <c r="AA239" s="5"/>
      <c r="AB239" s="5"/>
    </row>
    <row r="240" spans="1:28" ht="12.75" customHeight="1" x14ac:dyDescent="0.25">
      <c r="A240" s="5"/>
      <c r="B240" s="5"/>
      <c r="C240" s="5"/>
      <c r="D240" s="164"/>
      <c r="E240" s="6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7"/>
      <c r="R240" s="7"/>
      <c r="S240" s="7"/>
      <c r="T240" s="7"/>
      <c r="U240" s="7"/>
      <c r="V240" s="7"/>
      <c r="W240" s="7"/>
      <c r="X240" s="5"/>
      <c r="Y240" s="5"/>
      <c r="Z240" s="5"/>
      <c r="AA240" s="5"/>
      <c r="AB240" s="5"/>
    </row>
    <row r="241" spans="1:28" ht="12.75" customHeight="1" x14ac:dyDescent="0.25">
      <c r="A241" s="5"/>
      <c r="B241" s="5"/>
      <c r="C241" s="5"/>
      <c r="D241" s="164"/>
      <c r="E241" s="6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7"/>
      <c r="R241" s="7"/>
      <c r="S241" s="7"/>
      <c r="T241" s="7"/>
      <c r="U241" s="7"/>
      <c r="V241" s="7"/>
      <c r="W241" s="7"/>
      <c r="X241" s="5"/>
      <c r="Y241" s="5"/>
      <c r="Z241" s="5"/>
      <c r="AA241" s="5"/>
      <c r="AB241" s="5"/>
    </row>
    <row r="242" spans="1:28" ht="12.75" customHeight="1" x14ac:dyDescent="0.25">
      <c r="A242" s="5"/>
      <c r="B242" s="5"/>
      <c r="C242" s="5"/>
      <c r="D242" s="164"/>
      <c r="E242" s="6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7"/>
      <c r="R242" s="7"/>
      <c r="S242" s="7"/>
      <c r="T242" s="7"/>
      <c r="U242" s="7"/>
      <c r="V242" s="7"/>
      <c r="W242" s="7"/>
      <c r="X242" s="5"/>
      <c r="Y242" s="5"/>
      <c r="Z242" s="5"/>
      <c r="AA242" s="5"/>
      <c r="AB242" s="5"/>
    </row>
    <row r="243" spans="1:28" ht="12.75" customHeight="1" x14ac:dyDescent="0.25">
      <c r="A243" s="5"/>
      <c r="B243" s="5"/>
      <c r="C243" s="5"/>
      <c r="D243" s="164"/>
      <c r="E243" s="6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7"/>
      <c r="R243" s="7"/>
      <c r="S243" s="7"/>
      <c r="T243" s="7"/>
      <c r="U243" s="7"/>
      <c r="V243" s="7"/>
      <c r="W243" s="7"/>
      <c r="X243" s="5"/>
      <c r="Y243" s="5"/>
      <c r="Z243" s="5"/>
      <c r="AA243" s="5"/>
      <c r="AB243" s="5"/>
    </row>
    <row r="244" spans="1:28" ht="12.75" customHeight="1" x14ac:dyDescent="0.25">
      <c r="A244" s="5"/>
      <c r="B244" s="5"/>
      <c r="C244" s="5"/>
      <c r="D244" s="164"/>
      <c r="E244" s="6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7"/>
      <c r="R244" s="7"/>
      <c r="S244" s="7"/>
      <c r="T244" s="7"/>
      <c r="U244" s="7"/>
      <c r="V244" s="7"/>
      <c r="W244" s="7"/>
      <c r="X244" s="5"/>
      <c r="Y244" s="5"/>
      <c r="Z244" s="5"/>
      <c r="AA244" s="5"/>
      <c r="AB244" s="5"/>
    </row>
    <row r="245" spans="1:28" ht="12.75" customHeight="1" x14ac:dyDescent="0.25">
      <c r="A245" s="5"/>
      <c r="B245" s="5"/>
      <c r="C245" s="5"/>
      <c r="D245" s="164"/>
      <c r="E245" s="6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7"/>
      <c r="R245" s="7"/>
      <c r="S245" s="7"/>
      <c r="T245" s="7"/>
      <c r="U245" s="7"/>
      <c r="V245" s="7"/>
      <c r="W245" s="7"/>
      <c r="X245" s="5"/>
      <c r="Y245" s="5"/>
      <c r="Z245" s="5"/>
      <c r="AA245" s="5"/>
      <c r="AB245" s="5"/>
    </row>
    <row r="246" spans="1:28" ht="12.75" customHeight="1" x14ac:dyDescent="0.25">
      <c r="A246" s="5"/>
      <c r="B246" s="5"/>
      <c r="C246" s="5"/>
      <c r="D246" s="164"/>
      <c r="E246" s="6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7"/>
      <c r="R246" s="7"/>
      <c r="S246" s="7"/>
      <c r="T246" s="7"/>
      <c r="U246" s="7"/>
      <c r="V246" s="7"/>
      <c r="W246" s="7"/>
      <c r="X246" s="5"/>
      <c r="Y246" s="5"/>
      <c r="Z246" s="5"/>
      <c r="AA246" s="5"/>
      <c r="AB246" s="5"/>
    </row>
    <row r="247" spans="1:28" ht="12.75" customHeight="1" x14ac:dyDescent="0.25">
      <c r="A247" s="5"/>
      <c r="B247" s="5"/>
      <c r="C247" s="5"/>
      <c r="D247" s="164"/>
      <c r="E247" s="6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7"/>
      <c r="R247" s="7"/>
      <c r="S247" s="7"/>
      <c r="T247" s="7"/>
      <c r="U247" s="7"/>
      <c r="V247" s="7"/>
      <c r="W247" s="7"/>
      <c r="X247" s="5"/>
      <c r="Y247" s="5"/>
      <c r="Z247" s="5"/>
      <c r="AA247" s="5"/>
      <c r="AB247" s="5"/>
    </row>
    <row r="248" spans="1:28" ht="12.75" customHeight="1" x14ac:dyDescent="0.25">
      <c r="A248" s="5"/>
      <c r="B248" s="5"/>
      <c r="C248" s="5"/>
      <c r="D248" s="164"/>
      <c r="E248" s="6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7"/>
      <c r="R248" s="7"/>
      <c r="S248" s="7"/>
      <c r="T248" s="7"/>
      <c r="U248" s="7"/>
      <c r="V248" s="7"/>
      <c r="W248" s="7"/>
      <c r="X248" s="5"/>
      <c r="Y248" s="5"/>
      <c r="Z248" s="5"/>
      <c r="AA248" s="5"/>
      <c r="AB248" s="5"/>
    </row>
    <row r="249" spans="1:28" ht="12.75" customHeight="1" x14ac:dyDescent="0.25">
      <c r="A249" s="5"/>
      <c r="B249" s="5"/>
      <c r="C249" s="5"/>
      <c r="D249" s="164"/>
      <c r="E249" s="6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7"/>
      <c r="R249" s="7"/>
      <c r="S249" s="7"/>
      <c r="T249" s="7"/>
      <c r="U249" s="7"/>
      <c r="V249" s="7"/>
      <c r="W249" s="7"/>
      <c r="X249" s="5"/>
      <c r="Y249" s="5"/>
      <c r="Z249" s="5"/>
      <c r="AA249" s="5"/>
      <c r="AB249" s="5"/>
    </row>
    <row r="250" spans="1:28" ht="12.75" customHeight="1" x14ac:dyDescent="0.25">
      <c r="A250" s="5"/>
      <c r="B250" s="5"/>
      <c r="C250" s="5"/>
      <c r="D250" s="164"/>
      <c r="E250" s="6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7"/>
      <c r="R250" s="7"/>
      <c r="S250" s="7"/>
      <c r="T250" s="7"/>
      <c r="U250" s="7"/>
      <c r="V250" s="7"/>
      <c r="W250" s="7"/>
      <c r="X250" s="5"/>
      <c r="Y250" s="5"/>
      <c r="Z250" s="5"/>
      <c r="AA250" s="5"/>
      <c r="AB250" s="5"/>
    </row>
    <row r="251" spans="1:28" ht="12.75" customHeight="1" x14ac:dyDescent="0.25">
      <c r="A251" s="5"/>
      <c r="B251" s="5"/>
      <c r="C251" s="5"/>
      <c r="D251" s="164"/>
      <c r="E251" s="6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7"/>
      <c r="R251" s="7"/>
      <c r="S251" s="7"/>
      <c r="T251" s="7"/>
      <c r="U251" s="7"/>
      <c r="V251" s="7"/>
      <c r="W251" s="7"/>
      <c r="X251" s="5"/>
      <c r="Y251" s="5"/>
      <c r="Z251" s="5"/>
      <c r="AA251" s="5"/>
      <c r="AB251" s="5"/>
    </row>
    <row r="252" spans="1:28" ht="12.75" customHeight="1" x14ac:dyDescent="0.25">
      <c r="A252" s="5"/>
      <c r="B252" s="5"/>
      <c r="C252" s="5"/>
      <c r="D252" s="164"/>
      <c r="E252" s="6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7"/>
      <c r="R252" s="7"/>
      <c r="S252" s="7"/>
      <c r="T252" s="7"/>
      <c r="U252" s="7"/>
      <c r="V252" s="7"/>
      <c r="W252" s="7"/>
      <c r="X252" s="5"/>
      <c r="Y252" s="5"/>
      <c r="Z252" s="5"/>
      <c r="AA252" s="5"/>
      <c r="AB252" s="5"/>
    </row>
    <row r="253" spans="1:28" ht="12.75" customHeight="1" x14ac:dyDescent="0.25">
      <c r="A253" s="5"/>
      <c r="B253" s="5"/>
      <c r="C253" s="5"/>
      <c r="D253" s="164"/>
      <c r="E253" s="6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7"/>
      <c r="R253" s="7"/>
      <c r="S253" s="7"/>
      <c r="T253" s="7"/>
      <c r="U253" s="7"/>
      <c r="V253" s="7"/>
      <c r="W253" s="7"/>
      <c r="X253" s="5"/>
      <c r="Y253" s="5"/>
      <c r="Z253" s="5"/>
      <c r="AA253" s="5"/>
      <c r="AB253" s="5"/>
    </row>
    <row r="254" spans="1:28" ht="12.75" customHeight="1" x14ac:dyDescent="0.25">
      <c r="A254" s="5"/>
      <c r="B254" s="5"/>
      <c r="C254" s="5"/>
      <c r="D254" s="164"/>
      <c r="E254" s="6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7"/>
      <c r="R254" s="7"/>
      <c r="S254" s="7"/>
      <c r="T254" s="7"/>
      <c r="U254" s="7"/>
      <c r="V254" s="7"/>
      <c r="W254" s="7"/>
      <c r="X254" s="5"/>
      <c r="Y254" s="5"/>
      <c r="Z254" s="5"/>
      <c r="AA254" s="5"/>
      <c r="AB254" s="5"/>
    </row>
    <row r="255" spans="1:28" ht="12.75" customHeight="1" x14ac:dyDescent="0.25">
      <c r="A255" s="5"/>
      <c r="B255" s="5"/>
      <c r="C255" s="5"/>
      <c r="D255" s="164"/>
      <c r="E255" s="6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7"/>
      <c r="R255" s="7"/>
      <c r="S255" s="7"/>
      <c r="T255" s="7"/>
      <c r="U255" s="7"/>
      <c r="V255" s="7"/>
      <c r="W255" s="7"/>
      <c r="X255" s="5"/>
      <c r="Y255" s="5"/>
      <c r="Z255" s="5"/>
      <c r="AA255" s="5"/>
      <c r="AB255" s="5"/>
    </row>
    <row r="256" spans="1:28" ht="12.75" customHeight="1" x14ac:dyDescent="0.25">
      <c r="A256" s="5"/>
      <c r="B256" s="5"/>
      <c r="C256" s="5"/>
      <c r="D256" s="164"/>
      <c r="E256" s="6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7"/>
      <c r="R256" s="7"/>
      <c r="S256" s="7"/>
      <c r="T256" s="7"/>
      <c r="U256" s="7"/>
      <c r="V256" s="7"/>
      <c r="W256" s="7"/>
      <c r="X256" s="5"/>
      <c r="Y256" s="5"/>
      <c r="Z256" s="5"/>
      <c r="AA256" s="5"/>
      <c r="AB256" s="5"/>
    </row>
    <row r="257" spans="1:28" ht="12.75" customHeight="1" x14ac:dyDescent="0.25">
      <c r="A257" s="5"/>
      <c r="B257" s="5"/>
      <c r="C257" s="5"/>
      <c r="D257" s="164"/>
      <c r="E257" s="6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7"/>
      <c r="R257" s="7"/>
      <c r="S257" s="7"/>
      <c r="T257" s="7"/>
      <c r="U257" s="7"/>
      <c r="V257" s="7"/>
      <c r="W257" s="7"/>
      <c r="X257" s="5"/>
      <c r="Y257" s="5"/>
      <c r="Z257" s="5"/>
      <c r="AA257" s="5"/>
      <c r="AB257" s="5"/>
    </row>
    <row r="258" spans="1:28" ht="12.75" customHeight="1" x14ac:dyDescent="0.25">
      <c r="A258" s="5"/>
      <c r="B258" s="5"/>
      <c r="C258" s="5"/>
      <c r="D258" s="164"/>
      <c r="E258" s="6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7"/>
      <c r="R258" s="7"/>
      <c r="S258" s="7"/>
      <c r="T258" s="7"/>
      <c r="U258" s="7"/>
      <c r="V258" s="7"/>
      <c r="W258" s="7"/>
      <c r="X258" s="5"/>
      <c r="Y258" s="5"/>
      <c r="Z258" s="5"/>
      <c r="AA258" s="5"/>
      <c r="AB258" s="5"/>
    </row>
    <row r="259" spans="1:28" ht="12.75" customHeight="1" x14ac:dyDescent="0.25">
      <c r="A259" s="5"/>
      <c r="B259" s="5"/>
      <c r="C259" s="5"/>
      <c r="D259" s="164"/>
      <c r="E259" s="6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7"/>
      <c r="R259" s="7"/>
      <c r="S259" s="7"/>
      <c r="T259" s="7"/>
      <c r="U259" s="7"/>
      <c r="V259" s="7"/>
      <c r="W259" s="7"/>
      <c r="X259" s="5"/>
      <c r="Y259" s="5"/>
      <c r="Z259" s="5"/>
      <c r="AA259" s="5"/>
      <c r="AB259" s="5"/>
    </row>
    <row r="260" spans="1:28" ht="12.75" customHeight="1" x14ac:dyDescent="0.25">
      <c r="A260" s="5"/>
      <c r="B260" s="5"/>
      <c r="C260" s="5"/>
      <c r="D260" s="164"/>
      <c r="E260" s="6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7"/>
      <c r="R260" s="7"/>
      <c r="S260" s="7"/>
      <c r="T260" s="7"/>
      <c r="U260" s="7"/>
      <c r="V260" s="7"/>
      <c r="W260" s="7"/>
      <c r="X260" s="5"/>
      <c r="Y260" s="5"/>
      <c r="Z260" s="5"/>
      <c r="AA260" s="5"/>
      <c r="AB260" s="5"/>
    </row>
    <row r="261" spans="1:28" ht="12.75" customHeight="1" x14ac:dyDescent="0.25">
      <c r="A261" s="5"/>
      <c r="B261" s="5"/>
      <c r="C261" s="5"/>
      <c r="D261" s="164"/>
      <c r="E261" s="6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7"/>
      <c r="R261" s="7"/>
      <c r="S261" s="7"/>
      <c r="T261" s="7"/>
      <c r="U261" s="7"/>
      <c r="V261" s="7"/>
      <c r="W261" s="7"/>
      <c r="X261" s="5"/>
      <c r="Y261" s="5"/>
      <c r="Z261" s="5"/>
      <c r="AA261" s="5"/>
      <c r="AB261" s="5"/>
    </row>
    <row r="262" spans="1:28" ht="12.75" customHeight="1" x14ac:dyDescent="0.25">
      <c r="A262" s="5"/>
      <c r="B262" s="5"/>
      <c r="C262" s="5"/>
      <c r="D262" s="164"/>
      <c r="E262" s="6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7"/>
      <c r="R262" s="7"/>
      <c r="S262" s="7"/>
      <c r="T262" s="7"/>
      <c r="U262" s="7"/>
      <c r="V262" s="7"/>
      <c r="W262" s="7"/>
      <c r="X262" s="5"/>
      <c r="Y262" s="5"/>
      <c r="Z262" s="5"/>
      <c r="AA262" s="5"/>
      <c r="AB262" s="5"/>
    </row>
    <row r="263" spans="1:28" ht="12.75" customHeight="1" x14ac:dyDescent="0.25">
      <c r="A263" s="5"/>
      <c r="B263" s="5"/>
      <c r="C263" s="5"/>
      <c r="D263" s="164"/>
      <c r="E263" s="6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7"/>
      <c r="R263" s="7"/>
      <c r="S263" s="7"/>
      <c r="T263" s="7"/>
      <c r="U263" s="7"/>
      <c r="V263" s="7"/>
      <c r="W263" s="7"/>
      <c r="X263" s="5"/>
      <c r="Y263" s="5"/>
      <c r="Z263" s="5"/>
      <c r="AA263" s="5"/>
      <c r="AB263" s="5"/>
    </row>
    <row r="264" spans="1:28" ht="12.75" customHeight="1" x14ac:dyDescent="0.25">
      <c r="A264" s="5"/>
      <c r="B264" s="5"/>
      <c r="C264" s="5"/>
      <c r="D264" s="164"/>
      <c r="E264" s="6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7"/>
      <c r="R264" s="7"/>
      <c r="S264" s="7"/>
      <c r="T264" s="7"/>
      <c r="U264" s="7"/>
      <c r="V264" s="7"/>
      <c r="W264" s="7"/>
      <c r="X264" s="5"/>
      <c r="Y264" s="5"/>
      <c r="Z264" s="5"/>
      <c r="AA264" s="5"/>
      <c r="AB264" s="5"/>
    </row>
    <row r="265" spans="1:28" ht="12.75" customHeight="1" x14ac:dyDescent="0.25">
      <c r="A265" s="5"/>
      <c r="B265" s="5"/>
      <c r="C265" s="5"/>
      <c r="D265" s="164"/>
      <c r="E265" s="6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7"/>
      <c r="R265" s="7"/>
      <c r="S265" s="7"/>
      <c r="T265" s="7"/>
      <c r="U265" s="7"/>
      <c r="V265" s="7"/>
      <c r="W265" s="7"/>
      <c r="X265" s="5"/>
      <c r="Y265" s="5"/>
      <c r="Z265" s="5"/>
      <c r="AA265" s="5"/>
      <c r="AB265" s="5"/>
    </row>
    <row r="266" spans="1:28" ht="12.75" customHeight="1" x14ac:dyDescent="0.25">
      <c r="A266" s="5"/>
      <c r="B266" s="5"/>
      <c r="C266" s="5"/>
      <c r="D266" s="164"/>
      <c r="E266" s="6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7"/>
      <c r="R266" s="7"/>
      <c r="S266" s="7"/>
      <c r="T266" s="7"/>
      <c r="U266" s="7"/>
      <c r="V266" s="7"/>
      <c r="W266" s="7"/>
      <c r="X266" s="5"/>
      <c r="Y266" s="5"/>
      <c r="Z266" s="5"/>
      <c r="AA266" s="5"/>
      <c r="AB266" s="5"/>
    </row>
    <row r="267" spans="1:28" ht="12.75" customHeight="1" x14ac:dyDescent="0.25">
      <c r="A267" s="5"/>
      <c r="B267" s="5"/>
      <c r="C267" s="5"/>
      <c r="D267" s="164"/>
      <c r="E267" s="6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7"/>
      <c r="R267" s="7"/>
      <c r="S267" s="7"/>
      <c r="T267" s="7"/>
      <c r="U267" s="7"/>
      <c r="V267" s="7"/>
      <c r="W267" s="7"/>
      <c r="X267" s="5"/>
      <c r="Y267" s="5"/>
      <c r="Z267" s="5"/>
      <c r="AA267" s="5"/>
      <c r="AB267" s="5"/>
    </row>
    <row r="268" spans="1:28" ht="12.75" customHeight="1" x14ac:dyDescent="0.25">
      <c r="A268" s="5"/>
      <c r="B268" s="5"/>
      <c r="C268" s="5"/>
      <c r="D268" s="164"/>
      <c r="E268" s="6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7"/>
      <c r="R268" s="7"/>
      <c r="S268" s="7"/>
      <c r="T268" s="7"/>
      <c r="U268" s="7"/>
      <c r="V268" s="7"/>
      <c r="W268" s="7"/>
      <c r="X268" s="5"/>
      <c r="Y268" s="5"/>
      <c r="Z268" s="5"/>
      <c r="AA268" s="5"/>
      <c r="AB268" s="5"/>
    </row>
    <row r="269" spans="1:28" ht="12.75" customHeight="1" x14ac:dyDescent="0.25">
      <c r="A269" s="5"/>
      <c r="B269" s="5"/>
      <c r="C269" s="5"/>
      <c r="D269" s="164"/>
      <c r="E269" s="6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7"/>
      <c r="R269" s="7"/>
      <c r="S269" s="7"/>
      <c r="T269" s="7"/>
      <c r="U269" s="7"/>
      <c r="V269" s="7"/>
      <c r="W269" s="7"/>
      <c r="X269" s="5"/>
      <c r="Y269" s="5"/>
      <c r="Z269" s="5"/>
      <c r="AA269" s="5"/>
      <c r="AB269" s="5"/>
    </row>
    <row r="270" spans="1:28" ht="12.75" customHeight="1" x14ac:dyDescent="0.25">
      <c r="A270" s="5"/>
      <c r="B270" s="5"/>
      <c r="C270" s="5"/>
      <c r="D270" s="164"/>
      <c r="E270" s="6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7"/>
      <c r="R270" s="7"/>
      <c r="S270" s="7"/>
      <c r="T270" s="7"/>
      <c r="U270" s="7"/>
      <c r="V270" s="7"/>
      <c r="W270" s="7"/>
      <c r="X270" s="5"/>
      <c r="Y270" s="5"/>
      <c r="Z270" s="5"/>
      <c r="AA270" s="5"/>
      <c r="AB270" s="5"/>
    </row>
    <row r="271" spans="1:28" ht="12.75" customHeight="1" x14ac:dyDescent="0.25">
      <c r="A271" s="5"/>
      <c r="B271" s="5"/>
      <c r="C271" s="5"/>
      <c r="D271" s="164"/>
      <c r="E271" s="6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7"/>
      <c r="R271" s="7"/>
      <c r="S271" s="7"/>
      <c r="T271" s="7"/>
      <c r="U271" s="7"/>
      <c r="V271" s="7"/>
      <c r="W271" s="7"/>
      <c r="X271" s="5"/>
      <c r="Y271" s="5"/>
      <c r="Z271" s="5"/>
      <c r="AA271" s="5"/>
      <c r="AB271" s="5"/>
    </row>
    <row r="272" spans="1:28" ht="12.75" customHeight="1" x14ac:dyDescent="0.25">
      <c r="A272" s="5"/>
      <c r="B272" s="5"/>
      <c r="C272" s="5"/>
      <c r="D272" s="164"/>
      <c r="E272" s="6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7"/>
      <c r="R272" s="7"/>
      <c r="S272" s="7"/>
      <c r="T272" s="7"/>
      <c r="U272" s="7"/>
      <c r="V272" s="7"/>
      <c r="W272" s="7"/>
      <c r="X272" s="5"/>
      <c r="Y272" s="5"/>
      <c r="Z272" s="5"/>
      <c r="AA272" s="5"/>
      <c r="AB272" s="5"/>
    </row>
    <row r="273" spans="1:28" ht="12.75" customHeight="1" x14ac:dyDescent="0.25">
      <c r="A273" s="5"/>
      <c r="B273" s="5"/>
      <c r="C273" s="5"/>
      <c r="D273" s="164"/>
      <c r="E273" s="6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7"/>
      <c r="R273" s="7"/>
      <c r="S273" s="7"/>
      <c r="T273" s="7"/>
      <c r="U273" s="7"/>
      <c r="V273" s="7"/>
      <c r="W273" s="7"/>
      <c r="X273" s="5"/>
      <c r="Y273" s="5"/>
      <c r="Z273" s="5"/>
      <c r="AA273" s="5"/>
      <c r="AB273" s="5"/>
    </row>
    <row r="274" spans="1:28" ht="12.75" customHeight="1" x14ac:dyDescent="0.25">
      <c r="A274" s="5"/>
      <c r="B274" s="5"/>
      <c r="C274" s="5"/>
      <c r="D274" s="164"/>
      <c r="E274" s="6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7"/>
      <c r="R274" s="7"/>
      <c r="S274" s="7"/>
      <c r="T274" s="7"/>
      <c r="U274" s="7"/>
      <c r="V274" s="7"/>
      <c r="W274" s="7"/>
      <c r="X274" s="5"/>
      <c r="Y274" s="5"/>
      <c r="Z274" s="5"/>
      <c r="AA274" s="5"/>
      <c r="AB274" s="5"/>
    </row>
    <row r="275" spans="1:28" ht="12.75" customHeight="1" x14ac:dyDescent="0.25">
      <c r="A275" s="5"/>
      <c r="B275" s="5"/>
      <c r="C275" s="5"/>
      <c r="D275" s="164"/>
      <c r="E275" s="6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7"/>
      <c r="R275" s="7"/>
      <c r="S275" s="7"/>
      <c r="T275" s="7"/>
      <c r="U275" s="7"/>
      <c r="V275" s="7"/>
      <c r="W275" s="7"/>
      <c r="X275" s="5"/>
      <c r="Y275" s="5"/>
      <c r="Z275" s="5"/>
      <c r="AA275" s="5"/>
      <c r="AB275" s="5"/>
    </row>
    <row r="276" spans="1:28" ht="12.75" customHeight="1" x14ac:dyDescent="0.25">
      <c r="A276" s="5"/>
      <c r="B276" s="5"/>
      <c r="C276" s="5"/>
      <c r="D276" s="164"/>
      <c r="E276" s="6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7"/>
      <c r="R276" s="7"/>
      <c r="S276" s="7"/>
      <c r="T276" s="7"/>
      <c r="U276" s="7"/>
      <c r="V276" s="7"/>
      <c r="W276" s="7"/>
      <c r="X276" s="5"/>
      <c r="Y276" s="5"/>
      <c r="Z276" s="5"/>
      <c r="AA276" s="5"/>
      <c r="AB276" s="5"/>
    </row>
    <row r="277" spans="1:28" ht="12.75" customHeight="1" x14ac:dyDescent="0.25">
      <c r="A277" s="5"/>
      <c r="B277" s="5"/>
      <c r="C277" s="5"/>
      <c r="D277" s="164"/>
      <c r="E277" s="6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7"/>
      <c r="R277" s="7"/>
      <c r="S277" s="7"/>
      <c r="T277" s="7"/>
      <c r="U277" s="7"/>
      <c r="V277" s="7"/>
      <c r="W277" s="7"/>
      <c r="X277" s="5"/>
      <c r="Y277" s="5"/>
      <c r="Z277" s="5"/>
      <c r="AA277" s="5"/>
      <c r="AB277" s="5"/>
    </row>
    <row r="278" spans="1:28" ht="12.75" customHeight="1" x14ac:dyDescent="0.25">
      <c r="A278" s="5"/>
      <c r="B278" s="5"/>
      <c r="C278" s="5"/>
      <c r="D278" s="164"/>
      <c r="E278" s="6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7"/>
      <c r="R278" s="7"/>
      <c r="S278" s="7"/>
      <c r="T278" s="7"/>
      <c r="U278" s="7"/>
      <c r="V278" s="7"/>
      <c r="W278" s="7"/>
      <c r="X278" s="5"/>
      <c r="Y278" s="5"/>
      <c r="Z278" s="5"/>
      <c r="AA278" s="5"/>
      <c r="AB278" s="5"/>
    </row>
    <row r="279" spans="1:28" ht="12.75" customHeight="1" x14ac:dyDescent="0.25">
      <c r="A279" s="5"/>
      <c r="B279" s="5"/>
      <c r="C279" s="5"/>
      <c r="D279" s="164"/>
      <c r="E279" s="6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7"/>
      <c r="R279" s="7"/>
      <c r="S279" s="7"/>
      <c r="T279" s="7"/>
      <c r="U279" s="7"/>
      <c r="V279" s="7"/>
      <c r="W279" s="7"/>
      <c r="X279" s="5"/>
      <c r="Y279" s="5"/>
      <c r="Z279" s="5"/>
      <c r="AA279" s="5"/>
      <c r="AB279" s="5"/>
    </row>
    <row r="280" spans="1:28" ht="12.75" customHeight="1" x14ac:dyDescent="0.25">
      <c r="A280" s="5"/>
      <c r="B280" s="5"/>
      <c r="C280" s="5"/>
      <c r="D280" s="164"/>
      <c r="E280" s="6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7"/>
      <c r="R280" s="7"/>
      <c r="S280" s="7"/>
      <c r="T280" s="7"/>
      <c r="U280" s="7"/>
      <c r="V280" s="7"/>
      <c r="W280" s="7"/>
      <c r="X280" s="5"/>
      <c r="Y280" s="5"/>
      <c r="Z280" s="5"/>
      <c r="AA280" s="5"/>
      <c r="AB280" s="5"/>
    </row>
    <row r="281" spans="1:28" ht="12.75" customHeight="1" x14ac:dyDescent="0.25">
      <c r="A281" s="5"/>
      <c r="B281" s="5"/>
      <c r="C281" s="5"/>
      <c r="D281" s="164"/>
      <c r="E281" s="6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7"/>
      <c r="R281" s="7"/>
      <c r="S281" s="7"/>
      <c r="T281" s="7"/>
      <c r="U281" s="7"/>
      <c r="V281" s="7"/>
      <c r="W281" s="7"/>
      <c r="X281" s="5"/>
      <c r="Y281" s="5"/>
      <c r="Z281" s="5"/>
      <c r="AA281" s="5"/>
      <c r="AB281" s="5"/>
    </row>
    <row r="282" spans="1:28" ht="12.75" customHeight="1" x14ac:dyDescent="0.25">
      <c r="A282" s="5"/>
      <c r="B282" s="5"/>
      <c r="C282" s="5"/>
      <c r="D282" s="164"/>
      <c r="E282" s="6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7"/>
      <c r="R282" s="7"/>
      <c r="S282" s="7"/>
      <c r="T282" s="7"/>
      <c r="U282" s="7"/>
      <c r="V282" s="7"/>
      <c r="W282" s="7"/>
      <c r="X282" s="5"/>
      <c r="Y282" s="5"/>
      <c r="Z282" s="5"/>
      <c r="AA282" s="5"/>
      <c r="AB282" s="5"/>
    </row>
    <row r="283" spans="1:28" ht="12.75" customHeight="1" x14ac:dyDescent="0.25">
      <c r="A283" s="5"/>
      <c r="B283" s="5"/>
      <c r="C283" s="5"/>
      <c r="D283" s="164"/>
      <c r="E283" s="6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7"/>
      <c r="R283" s="7"/>
      <c r="S283" s="7"/>
      <c r="T283" s="7"/>
      <c r="U283" s="7"/>
      <c r="V283" s="7"/>
      <c r="W283" s="7"/>
      <c r="X283" s="5"/>
      <c r="Y283" s="5"/>
      <c r="Z283" s="5"/>
      <c r="AA283" s="5"/>
      <c r="AB283" s="5"/>
    </row>
    <row r="284" spans="1:28" ht="12.75" customHeight="1" x14ac:dyDescent="0.25">
      <c r="A284" s="5"/>
      <c r="B284" s="5"/>
      <c r="C284" s="5"/>
      <c r="D284" s="164"/>
      <c r="E284" s="6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7"/>
      <c r="R284" s="7"/>
      <c r="S284" s="7"/>
      <c r="T284" s="7"/>
      <c r="U284" s="7"/>
      <c r="V284" s="7"/>
      <c r="W284" s="7"/>
      <c r="X284" s="5"/>
      <c r="Y284" s="5"/>
      <c r="Z284" s="5"/>
      <c r="AA284" s="5"/>
      <c r="AB284" s="5"/>
    </row>
    <row r="285" spans="1:28" ht="12.75" customHeight="1" x14ac:dyDescent="0.25">
      <c r="A285" s="5"/>
      <c r="B285" s="5"/>
      <c r="C285" s="5"/>
      <c r="D285" s="164"/>
      <c r="E285" s="6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7"/>
      <c r="R285" s="7"/>
      <c r="S285" s="7"/>
      <c r="T285" s="7"/>
      <c r="U285" s="7"/>
      <c r="V285" s="7"/>
      <c r="W285" s="7"/>
      <c r="X285" s="5"/>
      <c r="Y285" s="5"/>
      <c r="Z285" s="5"/>
      <c r="AA285" s="5"/>
      <c r="AB285" s="5"/>
    </row>
    <row r="286" spans="1:28" ht="12.75" customHeight="1" x14ac:dyDescent="0.25">
      <c r="A286" s="5"/>
      <c r="B286" s="5"/>
      <c r="C286" s="5"/>
      <c r="D286" s="164"/>
      <c r="E286" s="6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7"/>
      <c r="R286" s="7"/>
      <c r="S286" s="7"/>
      <c r="T286" s="7"/>
      <c r="U286" s="7"/>
      <c r="V286" s="7"/>
      <c r="W286" s="7"/>
      <c r="X286" s="5"/>
      <c r="Y286" s="5"/>
      <c r="Z286" s="5"/>
      <c r="AA286" s="5"/>
      <c r="AB286" s="5"/>
    </row>
    <row r="287" spans="1:28" ht="12.75" customHeight="1" x14ac:dyDescent="0.25">
      <c r="A287" s="5"/>
      <c r="B287" s="5"/>
      <c r="C287" s="5"/>
      <c r="D287" s="164"/>
      <c r="E287" s="6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7"/>
      <c r="R287" s="7"/>
      <c r="S287" s="7"/>
      <c r="T287" s="7"/>
      <c r="U287" s="7"/>
      <c r="V287" s="7"/>
      <c r="W287" s="7"/>
      <c r="X287" s="5"/>
      <c r="Y287" s="5"/>
      <c r="Z287" s="5"/>
      <c r="AA287" s="5"/>
      <c r="AB287" s="5"/>
    </row>
    <row r="288" spans="1:28" ht="12.75" customHeight="1" x14ac:dyDescent="0.25">
      <c r="A288" s="5"/>
      <c r="B288" s="5"/>
      <c r="C288" s="5"/>
      <c r="D288" s="164"/>
      <c r="E288" s="6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7"/>
      <c r="R288" s="7"/>
      <c r="S288" s="7"/>
      <c r="T288" s="7"/>
      <c r="U288" s="7"/>
      <c r="V288" s="7"/>
      <c r="W288" s="7"/>
      <c r="X288" s="5"/>
      <c r="Y288" s="5"/>
      <c r="Z288" s="5"/>
      <c r="AA288" s="5"/>
      <c r="AB288" s="5"/>
    </row>
    <row r="289" spans="1:28" ht="12.75" customHeight="1" x14ac:dyDescent="0.25">
      <c r="A289" s="5"/>
      <c r="B289" s="5"/>
      <c r="C289" s="5"/>
      <c r="D289" s="164"/>
      <c r="E289" s="6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7"/>
      <c r="R289" s="7"/>
      <c r="S289" s="7"/>
      <c r="T289" s="7"/>
      <c r="U289" s="7"/>
      <c r="V289" s="7"/>
      <c r="W289" s="7"/>
      <c r="X289" s="5"/>
      <c r="Y289" s="5"/>
      <c r="Z289" s="5"/>
      <c r="AA289" s="5"/>
      <c r="AB289" s="5"/>
    </row>
    <row r="290" spans="1:28" ht="12.75" customHeight="1" x14ac:dyDescent="0.25">
      <c r="A290" s="5"/>
      <c r="B290" s="5"/>
      <c r="C290" s="5"/>
      <c r="D290" s="164"/>
      <c r="E290" s="6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7"/>
      <c r="R290" s="7"/>
      <c r="S290" s="7"/>
      <c r="T290" s="7"/>
      <c r="U290" s="7"/>
      <c r="V290" s="7"/>
      <c r="W290" s="7"/>
      <c r="X290" s="5"/>
      <c r="Y290" s="5"/>
      <c r="Z290" s="5"/>
      <c r="AA290" s="5"/>
      <c r="AB290" s="5"/>
    </row>
    <row r="291" spans="1:28" ht="12.75" customHeight="1" x14ac:dyDescent="0.25">
      <c r="A291" s="5"/>
      <c r="B291" s="5"/>
      <c r="C291" s="5"/>
      <c r="D291" s="164"/>
      <c r="E291" s="6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7"/>
      <c r="R291" s="7"/>
      <c r="S291" s="7"/>
      <c r="T291" s="7"/>
      <c r="U291" s="7"/>
      <c r="V291" s="7"/>
      <c r="W291" s="7"/>
      <c r="X291" s="5"/>
      <c r="Y291" s="5"/>
      <c r="Z291" s="5"/>
      <c r="AA291" s="5"/>
      <c r="AB291" s="5"/>
    </row>
    <row r="292" spans="1:28" ht="12.75" customHeight="1" x14ac:dyDescent="0.25">
      <c r="A292" s="5"/>
      <c r="B292" s="5"/>
      <c r="C292" s="5"/>
      <c r="D292" s="164"/>
      <c r="E292" s="6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7"/>
      <c r="R292" s="7"/>
      <c r="S292" s="7"/>
      <c r="T292" s="7"/>
      <c r="U292" s="7"/>
      <c r="V292" s="7"/>
      <c r="W292" s="7"/>
      <c r="X292" s="5"/>
      <c r="Y292" s="5"/>
      <c r="Z292" s="5"/>
      <c r="AA292" s="5"/>
      <c r="AB292" s="5"/>
    </row>
    <row r="293" spans="1:28" ht="12.75" customHeight="1" x14ac:dyDescent="0.25">
      <c r="A293" s="5"/>
      <c r="B293" s="5"/>
      <c r="C293" s="5"/>
      <c r="D293" s="164"/>
      <c r="E293" s="6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7"/>
      <c r="R293" s="7"/>
      <c r="S293" s="7"/>
      <c r="T293" s="7"/>
      <c r="U293" s="7"/>
      <c r="V293" s="7"/>
      <c r="W293" s="7"/>
      <c r="X293" s="5"/>
      <c r="Y293" s="5"/>
      <c r="Z293" s="5"/>
      <c r="AA293" s="5"/>
      <c r="AB293" s="5"/>
    </row>
    <row r="294" spans="1:28" ht="12.75" customHeight="1" x14ac:dyDescent="0.25">
      <c r="A294" s="5"/>
      <c r="B294" s="5"/>
      <c r="C294" s="5"/>
      <c r="D294" s="164"/>
      <c r="E294" s="6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7"/>
      <c r="R294" s="7"/>
      <c r="S294" s="7"/>
      <c r="T294" s="7"/>
      <c r="U294" s="7"/>
      <c r="V294" s="7"/>
      <c r="W294" s="7"/>
      <c r="X294" s="5"/>
      <c r="Y294" s="5"/>
      <c r="Z294" s="5"/>
      <c r="AA294" s="5"/>
      <c r="AB294" s="5"/>
    </row>
    <row r="295" spans="1:28" ht="12.75" customHeight="1" x14ac:dyDescent="0.25">
      <c r="A295" s="5"/>
      <c r="B295" s="5"/>
      <c r="C295" s="5"/>
      <c r="D295" s="164"/>
      <c r="E295" s="6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7"/>
      <c r="R295" s="7"/>
      <c r="S295" s="7"/>
      <c r="T295" s="7"/>
      <c r="U295" s="7"/>
      <c r="V295" s="7"/>
      <c r="W295" s="7"/>
      <c r="X295" s="5"/>
      <c r="Y295" s="5"/>
      <c r="Z295" s="5"/>
      <c r="AA295" s="5"/>
      <c r="AB295" s="5"/>
    </row>
    <row r="296" spans="1:28" ht="12.75" customHeight="1" x14ac:dyDescent="0.25">
      <c r="A296" s="5"/>
      <c r="B296" s="5"/>
      <c r="C296" s="5"/>
      <c r="D296" s="164"/>
      <c r="E296" s="6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7"/>
      <c r="R296" s="7"/>
      <c r="S296" s="7"/>
      <c r="T296" s="7"/>
      <c r="U296" s="7"/>
      <c r="V296" s="7"/>
      <c r="W296" s="7"/>
      <c r="X296" s="5"/>
      <c r="Y296" s="5"/>
      <c r="Z296" s="5"/>
      <c r="AA296" s="5"/>
      <c r="AB296" s="5"/>
    </row>
    <row r="297" spans="1:28" ht="12.75" customHeight="1" x14ac:dyDescent="0.25">
      <c r="A297" s="5"/>
      <c r="B297" s="5"/>
      <c r="C297" s="5"/>
      <c r="D297" s="164"/>
      <c r="E297" s="6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7"/>
      <c r="R297" s="7"/>
      <c r="S297" s="7"/>
      <c r="T297" s="7"/>
      <c r="U297" s="7"/>
      <c r="V297" s="7"/>
      <c r="W297" s="7"/>
      <c r="X297" s="5"/>
      <c r="Y297" s="5"/>
      <c r="Z297" s="5"/>
      <c r="AA297" s="5"/>
      <c r="AB297" s="5"/>
    </row>
    <row r="298" spans="1:28" ht="12.75" customHeight="1" x14ac:dyDescent="0.25">
      <c r="A298" s="5"/>
      <c r="B298" s="5"/>
      <c r="C298" s="5"/>
      <c r="D298" s="164"/>
      <c r="E298" s="6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7"/>
      <c r="R298" s="7"/>
      <c r="S298" s="7"/>
      <c r="T298" s="7"/>
      <c r="U298" s="7"/>
      <c r="V298" s="7"/>
      <c r="W298" s="7"/>
      <c r="X298" s="5"/>
      <c r="Y298" s="5"/>
      <c r="Z298" s="5"/>
      <c r="AA298" s="5"/>
      <c r="AB298" s="5"/>
    </row>
    <row r="299" spans="1:28" ht="12.75" customHeight="1" x14ac:dyDescent="0.25">
      <c r="A299" s="5"/>
      <c r="B299" s="5"/>
      <c r="C299" s="5"/>
      <c r="D299" s="164"/>
      <c r="E299" s="6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7"/>
      <c r="R299" s="7"/>
      <c r="S299" s="7"/>
      <c r="T299" s="7"/>
      <c r="U299" s="7"/>
      <c r="V299" s="7"/>
      <c r="W299" s="7"/>
      <c r="X299" s="5"/>
      <c r="Y299" s="5"/>
      <c r="Z299" s="5"/>
      <c r="AA299" s="5"/>
      <c r="AB299" s="5"/>
    </row>
    <row r="300" spans="1:28" ht="12.75" customHeight="1" x14ac:dyDescent="0.25">
      <c r="A300" s="5"/>
      <c r="B300" s="5"/>
      <c r="C300" s="5"/>
      <c r="D300" s="164"/>
      <c r="E300" s="6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7"/>
      <c r="R300" s="7"/>
      <c r="S300" s="7"/>
      <c r="T300" s="7"/>
      <c r="U300" s="7"/>
      <c r="V300" s="7"/>
      <c r="W300" s="7"/>
      <c r="X300" s="5"/>
      <c r="Y300" s="5"/>
      <c r="Z300" s="5"/>
      <c r="AA300" s="5"/>
      <c r="AB300" s="5"/>
    </row>
    <row r="301" spans="1:28" ht="12.75" customHeight="1" x14ac:dyDescent="0.25">
      <c r="A301" s="5"/>
      <c r="B301" s="5"/>
      <c r="C301" s="5"/>
      <c r="D301" s="164"/>
      <c r="E301" s="6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7"/>
      <c r="R301" s="7"/>
      <c r="S301" s="7"/>
      <c r="T301" s="7"/>
      <c r="U301" s="7"/>
      <c r="V301" s="7"/>
      <c r="W301" s="7"/>
      <c r="X301" s="5"/>
      <c r="Y301" s="5"/>
      <c r="Z301" s="5"/>
      <c r="AA301" s="5"/>
      <c r="AB301" s="5"/>
    </row>
    <row r="302" spans="1:28" ht="12.75" customHeight="1" x14ac:dyDescent="0.25">
      <c r="A302" s="5"/>
      <c r="B302" s="5"/>
      <c r="C302" s="5"/>
      <c r="D302" s="164"/>
      <c r="E302" s="6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7"/>
      <c r="R302" s="7"/>
      <c r="S302" s="7"/>
      <c r="T302" s="7"/>
      <c r="U302" s="7"/>
      <c r="V302" s="7"/>
      <c r="W302" s="7"/>
      <c r="X302" s="5"/>
      <c r="Y302" s="5"/>
      <c r="Z302" s="5"/>
      <c r="AA302" s="5"/>
      <c r="AB302" s="5"/>
    </row>
    <row r="303" spans="1:28" ht="12.75" customHeight="1" x14ac:dyDescent="0.25">
      <c r="A303" s="5"/>
      <c r="B303" s="5"/>
      <c r="C303" s="5"/>
      <c r="D303" s="164"/>
      <c r="E303" s="6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7"/>
      <c r="R303" s="7"/>
      <c r="S303" s="7"/>
      <c r="T303" s="7"/>
      <c r="U303" s="7"/>
      <c r="V303" s="7"/>
      <c r="W303" s="7"/>
      <c r="X303" s="5"/>
      <c r="Y303" s="5"/>
      <c r="Z303" s="5"/>
      <c r="AA303" s="5"/>
      <c r="AB303" s="5"/>
    </row>
    <row r="304" spans="1:28" ht="12.75" customHeight="1" x14ac:dyDescent="0.25">
      <c r="A304" s="5"/>
      <c r="B304" s="5"/>
      <c r="C304" s="5"/>
      <c r="D304" s="164"/>
      <c r="E304" s="6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7"/>
      <c r="R304" s="7"/>
      <c r="S304" s="7"/>
      <c r="T304" s="7"/>
      <c r="U304" s="7"/>
      <c r="V304" s="7"/>
      <c r="W304" s="7"/>
      <c r="X304" s="5"/>
      <c r="Y304" s="5"/>
      <c r="Z304" s="5"/>
      <c r="AA304" s="5"/>
      <c r="AB304" s="5"/>
    </row>
    <row r="305" spans="1:28" ht="12.75" customHeight="1" x14ac:dyDescent="0.25">
      <c r="A305" s="5"/>
      <c r="B305" s="5"/>
      <c r="C305" s="5"/>
      <c r="D305" s="164"/>
      <c r="E305" s="6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7"/>
      <c r="R305" s="7"/>
      <c r="S305" s="7"/>
      <c r="T305" s="7"/>
      <c r="U305" s="7"/>
      <c r="V305" s="7"/>
      <c r="W305" s="7"/>
      <c r="X305" s="5"/>
      <c r="Y305" s="5"/>
      <c r="Z305" s="5"/>
      <c r="AA305" s="5"/>
      <c r="AB305" s="5"/>
    </row>
    <row r="306" spans="1:28" ht="12.75" customHeight="1" x14ac:dyDescent="0.25">
      <c r="A306" s="5"/>
      <c r="B306" s="5"/>
      <c r="C306" s="5"/>
      <c r="D306" s="164"/>
      <c r="E306" s="6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7"/>
      <c r="R306" s="7"/>
      <c r="S306" s="7"/>
      <c r="T306" s="7"/>
      <c r="U306" s="7"/>
      <c r="V306" s="7"/>
      <c r="W306" s="7"/>
      <c r="X306" s="5"/>
      <c r="Y306" s="5"/>
      <c r="Z306" s="5"/>
      <c r="AA306" s="5"/>
      <c r="AB306" s="5"/>
    </row>
    <row r="307" spans="1:28" ht="12.75" customHeight="1" x14ac:dyDescent="0.25">
      <c r="A307" s="5"/>
      <c r="B307" s="5"/>
      <c r="C307" s="5"/>
      <c r="D307" s="164"/>
      <c r="E307" s="6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7"/>
      <c r="R307" s="7"/>
      <c r="S307" s="7"/>
      <c r="T307" s="7"/>
      <c r="U307" s="7"/>
      <c r="V307" s="7"/>
      <c r="W307" s="7"/>
      <c r="X307" s="5"/>
      <c r="Y307" s="5"/>
      <c r="Z307" s="5"/>
      <c r="AA307" s="5"/>
      <c r="AB307" s="5"/>
    </row>
    <row r="308" spans="1:28" ht="12.75" customHeight="1" x14ac:dyDescent="0.25">
      <c r="A308" s="5"/>
      <c r="B308" s="5"/>
      <c r="C308" s="5"/>
      <c r="D308" s="164"/>
      <c r="E308" s="6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7"/>
      <c r="R308" s="7"/>
      <c r="S308" s="7"/>
      <c r="T308" s="7"/>
      <c r="U308" s="7"/>
      <c r="V308" s="7"/>
      <c r="W308" s="7"/>
      <c r="X308" s="5"/>
      <c r="Y308" s="5"/>
      <c r="Z308" s="5"/>
      <c r="AA308" s="5"/>
      <c r="AB308" s="5"/>
    </row>
    <row r="309" spans="1:28" ht="12.75" customHeight="1" x14ac:dyDescent="0.25">
      <c r="A309" s="5"/>
      <c r="B309" s="5"/>
      <c r="C309" s="5"/>
      <c r="D309" s="164"/>
      <c r="E309" s="6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7"/>
      <c r="R309" s="7"/>
      <c r="S309" s="7"/>
      <c r="T309" s="7"/>
      <c r="U309" s="7"/>
      <c r="V309" s="7"/>
      <c r="W309" s="7"/>
      <c r="X309" s="5"/>
      <c r="Y309" s="5"/>
      <c r="Z309" s="5"/>
      <c r="AA309" s="5"/>
      <c r="AB309" s="5"/>
    </row>
    <row r="310" spans="1:28" ht="12.75" customHeight="1" x14ac:dyDescent="0.25">
      <c r="A310" s="5"/>
      <c r="B310" s="5"/>
      <c r="C310" s="5"/>
      <c r="D310" s="164"/>
      <c r="E310" s="6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7"/>
      <c r="R310" s="7"/>
      <c r="S310" s="7"/>
      <c r="T310" s="7"/>
      <c r="U310" s="7"/>
      <c r="V310" s="7"/>
      <c r="W310" s="7"/>
      <c r="X310" s="5"/>
      <c r="Y310" s="5"/>
      <c r="Z310" s="5"/>
      <c r="AA310" s="5"/>
      <c r="AB310" s="5"/>
    </row>
    <row r="311" spans="1:28" ht="12.75" customHeight="1" x14ac:dyDescent="0.25">
      <c r="A311" s="5"/>
      <c r="B311" s="5"/>
      <c r="C311" s="5"/>
      <c r="D311" s="164"/>
      <c r="E311" s="6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7"/>
      <c r="R311" s="7"/>
      <c r="S311" s="7"/>
      <c r="T311" s="7"/>
      <c r="U311" s="7"/>
      <c r="V311" s="7"/>
      <c r="W311" s="7"/>
      <c r="X311" s="5"/>
      <c r="Y311" s="5"/>
      <c r="Z311" s="5"/>
      <c r="AA311" s="5"/>
      <c r="AB311" s="5"/>
    </row>
    <row r="312" spans="1:28" ht="12.75" customHeight="1" x14ac:dyDescent="0.25">
      <c r="A312" s="5"/>
      <c r="B312" s="5"/>
      <c r="C312" s="5"/>
      <c r="D312" s="164"/>
      <c r="E312" s="6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7"/>
      <c r="R312" s="7"/>
      <c r="S312" s="7"/>
      <c r="T312" s="7"/>
      <c r="U312" s="7"/>
      <c r="V312" s="7"/>
      <c r="W312" s="7"/>
      <c r="X312" s="5"/>
      <c r="Y312" s="5"/>
      <c r="Z312" s="5"/>
      <c r="AA312" s="5"/>
      <c r="AB312" s="5"/>
    </row>
    <row r="313" spans="1:28" ht="12.75" customHeight="1" x14ac:dyDescent="0.25">
      <c r="A313" s="5"/>
      <c r="B313" s="5"/>
      <c r="C313" s="5"/>
      <c r="D313" s="164"/>
      <c r="E313" s="6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7"/>
      <c r="R313" s="7"/>
      <c r="S313" s="7"/>
      <c r="T313" s="7"/>
      <c r="U313" s="7"/>
      <c r="V313" s="7"/>
      <c r="W313" s="7"/>
      <c r="X313" s="5"/>
      <c r="Y313" s="5"/>
      <c r="Z313" s="5"/>
      <c r="AA313" s="5"/>
      <c r="AB313" s="5"/>
    </row>
    <row r="314" spans="1:28" ht="12.75" customHeight="1" x14ac:dyDescent="0.25">
      <c r="A314" s="5"/>
      <c r="B314" s="5"/>
      <c r="C314" s="5"/>
      <c r="D314" s="164"/>
      <c r="E314" s="6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7"/>
      <c r="R314" s="7"/>
      <c r="S314" s="7"/>
      <c r="T314" s="7"/>
      <c r="U314" s="7"/>
      <c r="V314" s="7"/>
      <c r="W314" s="7"/>
      <c r="X314" s="5"/>
      <c r="Y314" s="5"/>
      <c r="Z314" s="5"/>
      <c r="AA314" s="5"/>
      <c r="AB314" s="5"/>
    </row>
    <row r="315" spans="1:28" ht="12.75" customHeight="1" x14ac:dyDescent="0.25">
      <c r="A315" s="5"/>
      <c r="B315" s="5"/>
      <c r="C315" s="5"/>
      <c r="D315" s="164"/>
      <c r="E315" s="6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7"/>
      <c r="R315" s="7"/>
      <c r="S315" s="7"/>
      <c r="T315" s="7"/>
      <c r="U315" s="7"/>
      <c r="V315" s="7"/>
      <c r="W315" s="7"/>
      <c r="X315" s="5"/>
      <c r="Y315" s="5"/>
      <c r="Z315" s="5"/>
      <c r="AA315" s="5"/>
      <c r="AB315" s="5"/>
    </row>
    <row r="316" spans="1:28" ht="12.75" customHeight="1" x14ac:dyDescent="0.25">
      <c r="A316" s="5"/>
      <c r="B316" s="5"/>
      <c r="C316" s="5"/>
      <c r="D316" s="164"/>
      <c r="E316" s="6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7"/>
      <c r="R316" s="7"/>
      <c r="S316" s="7"/>
      <c r="T316" s="7"/>
      <c r="U316" s="7"/>
      <c r="V316" s="7"/>
      <c r="W316" s="7"/>
      <c r="X316" s="5"/>
      <c r="Y316" s="5"/>
      <c r="Z316" s="5"/>
      <c r="AA316" s="5"/>
      <c r="AB316" s="5"/>
    </row>
    <row r="317" spans="1:28" ht="12.75" customHeight="1" x14ac:dyDescent="0.25">
      <c r="A317" s="5"/>
      <c r="B317" s="5"/>
      <c r="C317" s="5"/>
      <c r="D317" s="164"/>
      <c r="E317" s="6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7"/>
      <c r="R317" s="7"/>
      <c r="S317" s="7"/>
      <c r="T317" s="7"/>
      <c r="U317" s="7"/>
      <c r="V317" s="7"/>
      <c r="W317" s="7"/>
      <c r="X317" s="5"/>
      <c r="Y317" s="5"/>
      <c r="Z317" s="5"/>
      <c r="AA317" s="5"/>
      <c r="AB317" s="5"/>
    </row>
    <row r="318" spans="1:28" ht="12.75" customHeight="1" x14ac:dyDescent="0.25">
      <c r="A318" s="5"/>
      <c r="B318" s="5"/>
      <c r="C318" s="5"/>
      <c r="D318" s="164"/>
      <c r="E318" s="6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7"/>
      <c r="R318" s="7"/>
      <c r="S318" s="7"/>
      <c r="T318" s="7"/>
      <c r="U318" s="7"/>
      <c r="V318" s="7"/>
      <c r="W318" s="7"/>
      <c r="X318" s="5"/>
      <c r="Y318" s="5"/>
      <c r="Z318" s="5"/>
      <c r="AA318" s="5"/>
      <c r="AB318" s="5"/>
    </row>
    <row r="319" spans="1:28" ht="12.75" customHeight="1" x14ac:dyDescent="0.25">
      <c r="A319" s="5"/>
      <c r="B319" s="5"/>
      <c r="C319" s="5"/>
      <c r="D319" s="164"/>
      <c r="E319" s="6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7"/>
      <c r="R319" s="7"/>
      <c r="S319" s="7"/>
      <c r="T319" s="7"/>
      <c r="U319" s="7"/>
      <c r="V319" s="7"/>
      <c r="W319" s="7"/>
      <c r="X319" s="5"/>
      <c r="Y319" s="5"/>
      <c r="Z319" s="5"/>
      <c r="AA319" s="5"/>
      <c r="AB319" s="5"/>
    </row>
    <row r="320" spans="1:28" ht="12.75" customHeight="1" x14ac:dyDescent="0.25">
      <c r="A320" s="5"/>
      <c r="B320" s="5"/>
      <c r="C320" s="5"/>
      <c r="D320" s="164"/>
      <c r="E320" s="6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7"/>
      <c r="R320" s="7"/>
      <c r="S320" s="7"/>
      <c r="T320" s="7"/>
      <c r="U320" s="7"/>
      <c r="V320" s="7"/>
      <c r="W320" s="7"/>
      <c r="X320" s="5"/>
      <c r="Y320" s="5"/>
      <c r="Z320" s="5"/>
      <c r="AA320" s="5"/>
      <c r="AB320" s="5"/>
    </row>
    <row r="321" spans="1:28" ht="12.75" customHeight="1" x14ac:dyDescent="0.25">
      <c r="A321" s="5"/>
      <c r="B321" s="5"/>
      <c r="C321" s="5"/>
      <c r="D321" s="164"/>
      <c r="E321" s="6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7"/>
      <c r="R321" s="7"/>
      <c r="S321" s="7"/>
      <c r="T321" s="7"/>
      <c r="U321" s="7"/>
      <c r="V321" s="7"/>
      <c r="W321" s="7"/>
      <c r="X321" s="5"/>
      <c r="Y321" s="5"/>
      <c r="Z321" s="5"/>
      <c r="AA321" s="5"/>
      <c r="AB321" s="5"/>
    </row>
    <row r="322" spans="1:28" ht="12.75" customHeight="1" x14ac:dyDescent="0.25">
      <c r="A322" s="5"/>
      <c r="B322" s="5"/>
      <c r="C322" s="5"/>
      <c r="D322" s="164"/>
      <c r="E322" s="6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7"/>
      <c r="R322" s="7"/>
      <c r="S322" s="7"/>
      <c r="T322" s="7"/>
      <c r="U322" s="7"/>
      <c r="V322" s="7"/>
      <c r="W322" s="7"/>
      <c r="X322" s="5"/>
      <c r="Y322" s="5"/>
      <c r="Z322" s="5"/>
      <c r="AA322" s="5"/>
      <c r="AB322" s="5"/>
    </row>
    <row r="323" spans="1:28" ht="12.75" customHeight="1" x14ac:dyDescent="0.25">
      <c r="A323" s="5"/>
      <c r="B323" s="5"/>
      <c r="C323" s="5"/>
      <c r="D323" s="164"/>
      <c r="E323" s="6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7"/>
      <c r="R323" s="7"/>
      <c r="S323" s="7"/>
      <c r="T323" s="7"/>
      <c r="U323" s="7"/>
      <c r="V323" s="7"/>
      <c r="W323" s="7"/>
      <c r="X323" s="5"/>
      <c r="Y323" s="5"/>
      <c r="Z323" s="5"/>
      <c r="AA323" s="5"/>
      <c r="AB323" s="5"/>
    </row>
    <row r="324" spans="1:28" ht="12.75" customHeight="1" x14ac:dyDescent="0.25">
      <c r="A324" s="5"/>
      <c r="B324" s="5"/>
      <c r="C324" s="5"/>
      <c r="D324" s="164"/>
      <c r="E324" s="6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7"/>
      <c r="R324" s="7"/>
      <c r="S324" s="7"/>
      <c r="T324" s="7"/>
      <c r="U324" s="7"/>
      <c r="V324" s="7"/>
      <c r="W324" s="7"/>
      <c r="X324" s="5"/>
      <c r="Y324" s="5"/>
      <c r="Z324" s="5"/>
      <c r="AA324" s="5"/>
      <c r="AB324" s="5"/>
    </row>
    <row r="325" spans="1:28" ht="12.75" customHeight="1" x14ac:dyDescent="0.25">
      <c r="A325" s="5"/>
      <c r="B325" s="5"/>
      <c r="C325" s="5"/>
      <c r="D325" s="164"/>
      <c r="E325" s="6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7"/>
      <c r="R325" s="7"/>
      <c r="S325" s="7"/>
      <c r="T325" s="7"/>
      <c r="U325" s="7"/>
      <c r="V325" s="7"/>
      <c r="W325" s="7"/>
      <c r="X325" s="5"/>
      <c r="Y325" s="5"/>
      <c r="Z325" s="5"/>
      <c r="AA325" s="5"/>
      <c r="AB325" s="5"/>
    </row>
    <row r="326" spans="1:28" ht="12.75" customHeight="1" x14ac:dyDescent="0.25">
      <c r="A326" s="5"/>
      <c r="B326" s="5"/>
      <c r="C326" s="5"/>
      <c r="D326" s="164"/>
      <c r="E326" s="6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7"/>
      <c r="R326" s="7"/>
      <c r="S326" s="7"/>
      <c r="T326" s="7"/>
      <c r="U326" s="7"/>
      <c r="V326" s="7"/>
      <c r="W326" s="7"/>
      <c r="X326" s="5"/>
      <c r="Y326" s="5"/>
      <c r="Z326" s="5"/>
      <c r="AA326" s="5"/>
      <c r="AB326" s="5"/>
    </row>
    <row r="327" spans="1:28" ht="12.75" customHeight="1" x14ac:dyDescent="0.25">
      <c r="A327" s="5"/>
      <c r="B327" s="5"/>
      <c r="C327" s="5"/>
      <c r="D327" s="164"/>
      <c r="E327" s="6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7"/>
      <c r="R327" s="7"/>
      <c r="S327" s="7"/>
      <c r="T327" s="7"/>
      <c r="U327" s="7"/>
      <c r="V327" s="7"/>
      <c r="W327" s="7"/>
      <c r="X327" s="5"/>
      <c r="Y327" s="5"/>
      <c r="Z327" s="5"/>
      <c r="AA327" s="5"/>
      <c r="AB327" s="5"/>
    </row>
    <row r="328" spans="1:28" ht="12.75" customHeight="1" x14ac:dyDescent="0.25">
      <c r="A328" s="5"/>
      <c r="B328" s="5"/>
      <c r="C328" s="5"/>
      <c r="D328" s="164"/>
      <c r="E328" s="6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7"/>
      <c r="R328" s="7"/>
      <c r="S328" s="7"/>
      <c r="T328" s="7"/>
      <c r="U328" s="7"/>
      <c r="V328" s="7"/>
      <c r="W328" s="7"/>
      <c r="X328" s="5"/>
      <c r="Y328" s="5"/>
      <c r="Z328" s="5"/>
      <c r="AA328" s="5"/>
      <c r="AB328" s="5"/>
    </row>
    <row r="329" spans="1:28" ht="12.75" customHeight="1" x14ac:dyDescent="0.25">
      <c r="A329" s="5"/>
      <c r="B329" s="5"/>
      <c r="C329" s="5"/>
      <c r="D329" s="164"/>
      <c r="E329" s="6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7"/>
      <c r="R329" s="7"/>
      <c r="S329" s="7"/>
      <c r="T329" s="7"/>
      <c r="U329" s="7"/>
      <c r="V329" s="7"/>
      <c r="W329" s="7"/>
      <c r="X329" s="5"/>
      <c r="Y329" s="5"/>
      <c r="Z329" s="5"/>
      <c r="AA329" s="5"/>
      <c r="AB329" s="5"/>
    </row>
    <row r="330" spans="1:28" ht="12.75" customHeight="1" x14ac:dyDescent="0.25">
      <c r="A330" s="5"/>
      <c r="B330" s="5"/>
      <c r="C330" s="5"/>
      <c r="D330" s="164"/>
      <c r="E330" s="6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7"/>
      <c r="R330" s="7"/>
      <c r="S330" s="7"/>
      <c r="T330" s="7"/>
      <c r="U330" s="7"/>
      <c r="V330" s="7"/>
      <c r="W330" s="7"/>
      <c r="X330" s="5"/>
      <c r="Y330" s="5"/>
      <c r="Z330" s="5"/>
      <c r="AA330" s="5"/>
      <c r="AB330" s="5"/>
    </row>
    <row r="331" spans="1:28" ht="12.75" customHeight="1" x14ac:dyDescent="0.25">
      <c r="A331" s="5"/>
      <c r="B331" s="5"/>
      <c r="C331" s="5"/>
      <c r="D331" s="164"/>
      <c r="E331" s="6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7"/>
      <c r="R331" s="7"/>
      <c r="S331" s="7"/>
      <c r="T331" s="7"/>
      <c r="U331" s="7"/>
      <c r="V331" s="7"/>
      <c r="W331" s="7"/>
      <c r="X331" s="5"/>
      <c r="Y331" s="5"/>
      <c r="Z331" s="5"/>
      <c r="AA331" s="5"/>
      <c r="AB331" s="5"/>
    </row>
    <row r="332" spans="1:28" ht="12.75" customHeight="1" x14ac:dyDescent="0.25">
      <c r="A332" s="5"/>
      <c r="B332" s="5"/>
      <c r="C332" s="5"/>
      <c r="D332" s="164"/>
      <c r="E332" s="6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7"/>
      <c r="R332" s="7"/>
      <c r="S332" s="7"/>
      <c r="T332" s="7"/>
      <c r="U332" s="7"/>
      <c r="V332" s="7"/>
      <c r="W332" s="7"/>
      <c r="X332" s="5"/>
      <c r="Y332" s="5"/>
      <c r="Z332" s="5"/>
      <c r="AA332" s="5"/>
      <c r="AB332" s="5"/>
    </row>
    <row r="333" spans="1:28" ht="12.75" customHeight="1" x14ac:dyDescent="0.25">
      <c r="A333" s="5"/>
      <c r="B333" s="5"/>
      <c r="C333" s="5"/>
      <c r="D333" s="164"/>
      <c r="E333" s="6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7"/>
      <c r="R333" s="7"/>
      <c r="S333" s="7"/>
      <c r="T333" s="7"/>
      <c r="U333" s="7"/>
      <c r="V333" s="7"/>
      <c r="W333" s="7"/>
      <c r="X333" s="5"/>
      <c r="Y333" s="5"/>
      <c r="Z333" s="5"/>
      <c r="AA333" s="5"/>
      <c r="AB333" s="5"/>
    </row>
    <row r="334" spans="1:28" ht="12.75" customHeight="1" x14ac:dyDescent="0.25">
      <c r="A334" s="5"/>
      <c r="B334" s="5"/>
      <c r="C334" s="5"/>
      <c r="D334" s="164"/>
      <c r="E334" s="6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7"/>
      <c r="R334" s="7"/>
      <c r="S334" s="7"/>
      <c r="T334" s="7"/>
      <c r="U334" s="7"/>
      <c r="V334" s="7"/>
      <c r="W334" s="7"/>
      <c r="X334" s="5"/>
      <c r="Y334" s="5"/>
      <c r="Z334" s="5"/>
      <c r="AA334" s="5"/>
      <c r="AB334" s="5"/>
    </row>
    <row r="335" spans="1:28" ht="12.75" customHeight="1" x14ac:dyDescent="0.25">
      <c r="A335" s="5"/>
      <c r="B335" s="5"/>
      <c r="C335" s="5"/>
      <c r="D335" s="164"/>
      <c r="E335" s="6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7"/>
      <c r="R335" s="7"/>
      <c r="S335" s="7"/>
      <c r="T335" s="7"/>
      <c r="U335" s="7"/>
      <c r="V335" s="7"/>
      <c r="W335" s="7"/>
      <c r="X335" s="5"/>
      <c r="Y335" s="5"/>
      <c r="Z335" s="5"/>
      <c r="AA335" s="5"/>
      <c r="AB335" s="5"/>
    </row>
    <row r="336" spans="1:28" ht="12.75" customHeight="1" x14ac:dyDescent="0.25">
      <c r="A336" s="5"/>
      <c r="B336" s="5"/>
      <c r="C336" s="5"/>
      <c r="D336" s="164"/>
      <c r="E336" s="6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7"/>
      <c r="R336" s="7"/>
      <c r="S336" s="7"/>
      <c r="T336" s="7"/>
      <c r="U336" s="7"/>
      <c r="V336" s="7"/>
      <c r="W336" s="7"/>
      <c r="X336" s="5"/>
      <c r="Y336" s="5"/>
      <c r="Z336" s="5"/>
      <c r="AA336" s="5"/>
      <c r="AB336" s="5"/>
    </row>
    <row r="337" spans="1:28" ht="12.75" customHeight="1" x14ac:dyDescent="0.25">
      <c r="A337" s="5"/>
      <c r="B337" s="5"/>
      <c r="C337" s="5"/>
      <c r="D337" s="164"/>
      <c r="E337" s="6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7"/>
      <c r="R337" s="7"/>
      <c r="S337" s="7"/>
      <c r="T337" s="7"/>
      <c r="U337" s="7"/>
      <c r="V337" s="7"/>
      <c r="W337" s="7"/>
      <c r="X337" s="5"/>
      <c r="Y337" s="5"/>
      <c r="Z337" s="5"/>
      <c r="AA337" s="5"/>
      <c r="AB337" s="5"/>
    </row>
    <row r="338" spans="1:28" ht="12.75" customHeight="1" x14ac:dyDescent="0.25">
      <c r="A338" s="5"/>
      <c r="B338" s="5"/>
      <c r="C338" s="5"/>
      <c r="D338" s="164"/>
      <c r="E338" s="6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7"/>
      <c r="R338" s="7"/>
      <c r="S338" s="7"/>
      <c r="T338" s="7"/>
      <c r="U338" s="7"/>
      <c r="V338" s="7"/>
      <c r="W338" s="7"/>
      <c r="X338" s="5"/>
      <c r="Y338" s="5"/>
      <c r="Z338" s="5"/>
      <c r="AA338" s="5"/>
      <c r="AB338" s="5"/>
    </row>
    <row r="339" spans="1:28" ht="12.75" customHeight="1" x14ac:dyDescent="0.25">
      <c r="A339" s="5"/>
      <c r="B339" s="5"/>
      <c r="C339" s="5"/>
      <c r="D339" s="164"/>
      <c r="E339" s="6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7"/>
      <c r="R339" s="7"/>
      <c r="S339" s="7"/>
      <c r="T339" s="7"/>
      <c r="U339" s="7"/>
      <c r="V339" s="7"/>
      <c r="W339" s="7"/>
      <c r="X339" s="5"/>
      <c r="Y339" s="5"/>
      <c r="Z339" s="5"/>
      <c r="AA339" s="5"/>
      <c r="AB339" s="5"/>
    </row>
    <row r="340" spans="1:28" ht="12.75" customHeight="1" x14ac:dyDescent="0.25">
      <c r="A340" s="5"/>
      <c r="B340" s="5"/>
      <c r="C340" s="5"/>
      <c r="D340" s="164"/>
      <c r="E340" s="6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7"/>
      <c r="R340" s="7"/>
      <c r="S340" s="7"/>
      <c r="T340" s="7"/>
      <c r="U340" s="7"/>
      <c r="V340" s="7"/>
      <c r="W340" s="7"/>
      <c r="X340" s="5"/>
      <c r="Y340" s="5"/>
      <c r="Z340" s="5"/>
      <c r="AA340" s="5"/>
      <c r="AB340" s="5"/>
    </row>
    <row r="341" spans="1:28" ht="12.75" customHeight="1" x14ac:dyDescent="0.25">
      <c r="A341" s="5"/>
      <c r="B341" s="5"/>
      <c r="C341" s="5"/>
      <c r="D341" s="164"/>
      <c r="E341" s="6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7"/>
      <c r="R341" s="7"/>
      <c r="S341" s="7"/>
      <c r="T341" s="7"/>
      <c r="U341" s="7"/>
      <c r="V341" s="7"/>
      <c r="W341" s="7"/>
      <c r="X341" s="5"/>
      <c r="Y341" s="5"/>
      <c r="Z341" s="5"/>
      <c r="AA341" s="5"/>
      <c r="AB341" s="5"/>
    </row>
    <row r="342" spans="1:28" ht="12.75" customHeight="1" x14ac:dyDescent="0.25">
      <c r="A342" s="5"/>
      <c r="B342" s="5"/>
      <c r="C342" s="5"/>
      <c r="D342" s="164"/>
      <c r="E342" s="6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7"/>
      <c r="R342" s="7"/>
      <c r="S342" s="7"/>
      <c r="T342" s="7"/>
      <c r="U342" s="7"/>
      <c r="V342" s="7"/>
      <c r="W342" s="7"/>
      <c r="X342" s="5"/>
      <c r="Y342" s="5"/>
      <c r="Z342" s="5"/>
      <c r="AA342" s="5"/>
      <c r="AB342" s="5"/>
    </row>
    <row r="343" spans="1:28" ht="12.75" customHeight="1" x14ac:dyDescent="0.25">
      <c r="A343" s="5"/>
      <c r="B343" s="5"/>
      <c r="C343" s="5"/>
      <c r="D343" s="164"/>
      <c r="E343" s="6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7"/>
      <c r="R343" s="7"/>
      <c r="S343" s="7"/>
      <c r="T343" s="7"/>
      <c r="U343" s="7"/>
      <c r="V343" s="7"/>
      <c r="W343" s="7"/>
      <c r="X343" s="5"/>
      <c r="Y343" s="5"/>
      <c r="Z343" s="5"/>
      <c r="AA343" s="5"/>
      <c r="AB343" s="5"/>
    </row>
    <row r="344" spans="1:28" ht="12.75" customHeight="1" x14ac:dyDescent="0.25">
      <c r="A344" s="5"/>
      <c r="B344" s="5"/>
      <c r="C344" s="5"/>
      <c r="D344" s="164"/>
      <c r="E344" s="6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7"/>
      <c r="R344" s="7"/>
      <c r="S344" s="7"/>
      <c r="T344" s="7"/>
      <c r="U344" s="7"/>
      <c r="V344" s="7"/>
      <c r="W344" s="7"/>
      <c r="X344" s="5"/>
      <c r="Y344" s="5"/>
      <c r="Z344" s="5"/>
      <c r="AA344" s="5"/>
      <c r="AB344" s="5"/>
    </row>
    <row r="345" spans="1:28" ht="12.75" customHeight="1" x14ac:dyDescent="0.25">
      <c r="A345" s="5"/>
      <c r="B345" s="5"/>
      <c r="C345" s="5"/>
      <c r="D345" s="164"/>
      <c r="E345" s="6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7"/>
      <c r="R345" s="7"/>
      <c r="S345" s="7"/>
      <c r="T345" s="7"/>
      <c r="U345" s="7"/>
      <c r="V345" s="7"/>
      <c r="W345" s="7"/>
      <c r="X345" s="5"/>
      <c r="Y345" s="5"/>
      <c r="Z345" s="5"/>
      <c r="AA345" s="5"/>
      <c r="AB345" s="5"/>
    </row>
    <row r="346" spans="1:28" ht="12.75" customHeight="1" x14ac:dyDescent="0.25">
      <c r="A346" s="5"/>
      <c r="B346" s="5"/>
      <c r="C346" s="5"/>
      <c r="D346" s="164"/>
      <c r="E346" s="6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7"/>
      <c r="R346" s="7"/>
      <c r="S346" s="7"/>
      <c r="T346" s="7"/>
      <c r="U346" s="7"/>
      <c r="V346" s="7"/>
      <c r="W346" s="7"/>
      <c r="X346" s="5"/>
      <c r="Y346" s="5"/>
      <c r="Z346" s="5"/>
      <c r="AA346" s="5"/>
      <c r="AB346" s="5"/>
    </row>
    <row r="347" spans="1:28" ht="12.75" customHeight="1" x14ac:dyDescent="0.25">
      <c r="A347" s="5"/>
      <c r="B347" s="5"/>
      <c r="C347" s="5"/>
      <c r="D347" s="164"/>
      <c r="E347" s="6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7"/>
      <c r="R347" s="7"/>
      <c r="S347" s="7"/>
      <c r="T347" s="7"/>
      <c r="U347" s="7"/>
      <c r="V347" s="7"/>
      <c r="W347" s="7"/>
      <c r="X347" s="5"/>
      <c r="Y347" s="5"/>
      <c r="Z347" s="5"/>
      <c r="AA347" s="5"/>
      <c r="AB347" s="5"/>
    </row>
    <row r="348" spans="1:28" ht="12.75" customHeight="1" x14ac:dyDescent="0.25">
      <c r="A348" s="5"/>
      <c r="B348" s="5"/>
      <c r="C348" s="5"/>
      <c r="D348" s="164"/>
      <c r="E348" s="6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7"/>
      <c r="R348" s="7"/>
      <c r="S348" s="7"/>
      <c r="T348" s="7"/>
      <c r="U348" s="7"/>
      <c r="V348" s="7"/>
      <c r="W348" s="7"/>
      <c r="X348" s="5"/>
      <c r="Y348" s="5"/>
      <c r="Z348" s="5"/>
      <c r="AA348" s="5"/>
      <c r="AB348" s="5"/>
    </row>
    <row r="349" spans="1:28" ht="12.75" customHeight="1" x14ac:dyDescent="0.25">
      <c r="A349" s="5"/>
      <c r="B349" s="5"/>
      <c r="C349" s="5"/>
      <c r="D349" s="164"/>
      <c r="E349" s="6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7"/>
      <c r="R349" s="7"/>
      <c r="S349" s="7"/>
      <c r="T349" s="7"/>
      <c r="U349" s="7"/>
      <c r="V349" s="7"/>
      <c r="W349" s="7"/>
      <c r="X349" s="5"/>
      <c r="Y349" s="5"/>
      <c r="Z349" s="5"/>
      <c r="AA349" s="5"/>
      <c r="AB349" s="5"/>
    </row>
    <row r="350" spans="1:28" ht="12.75" customHeight="1" x14ac:dyDescent="0.25">
      <c r="A350" s="5"/>
      <c r="B350" s="5"/>
      <c r="C350" s="5"/>
      <c r="D350" s="164"/>
      <c r="E350" s="6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7"/>
      <c r="R350" s="7"/>
      <c r="S350" s="7"/>
      <c r="T350" s="7"/>
      <c r="U350" s="7"/>
      <c r="V350" s="7"/>
      <c r="W350" s="7"/>
      <c r="X350" s="5"/>
      <c r="Y350" s="5"/>
      <c r="Z350" s="5"/>
      <c r="AA350" s="5"/>
      <c r="AB350" s="5"/>
    </row>
    <row r="351" spans="1:28" ht="12.75" customHeight="1" x14ac:dyDescent="0.25">
      <c r="A351" s="5"/>
      <c r="B351" s="5"/>
      <c r="C351" s="5"/>
      <c r="D351" s="164"/>
      <c r="E351" s="6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7"/>
      <c r="R351" s="7"/>
      <c r="S351" s="7"/>
      <c r="T351" s="7"/>
      <c r="U351" s="7"/>
      <c r="V351" s="7"/>
      <c r="W351" s="7"/>
      <c r="X351" s="5"/>
      <c r="Y351" s="5"/>
      <c r="Z351" s="5"/>
      <c r="AA351" s="5"/>
      <c r="AB351" s="5"/>
    </row>
    <row r="352" spans="1:28" ht="12.75" customHeight="1" x14ac:dyDescent="0.25">
      <c r="A352" s="5"/>
      <c r="B352" s="5"/>
      <c r="C352" s="5"/>
      <c r="D352" s="164"/>
      <c r="E352" s="6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7"/>
      <c r="R352" s="7"/>
      <c r="S352" s="7"/>
      <c r="T352" s="7"/>
      <c r="U352" s="7"/>
      <c r="V352" s="7"/>
      <c r="W352" s="7"/>
      <c r="X352" s="5"/>
      <c r="Y352" s="5"/>
      <c r="Z352" s="5"/>
      <c r="AA352" s="5"/>
      <c r="AB352" s="5"/>
    </row>
    <row r="353" spans="1:28" ht="12.75" customHeight="1" x14ac:dyDescent="0.25">
      <c r="A353" s="5"/>
      <c r="B353" s="5"/>
      <c r="C353" s="5"/>
      <c r="D353" s="164"/>
      <c r="E353" s="6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7"/>
      <c r="R353" s="7"/>
      <c r="S353" s="7"/>
      <c r="T353" s="7"/>
      <c r="U353" s="7"/>
      <c r="V353" s="7"/>
      <c r="W353" s="7"/>
      <c r="X353" s="5"/>
      <c r="Y353" s="5"/>
      <c r="Z353" s="5"/>
      <c r="AA353" s="5"/>
      <c r="AB353" s="5"/>
    </row>
    <row r="354" spans="1:28" ht="12.75" customHeight="1" x14ac:dyDescent="0.25">
      <c r="A354" s="5"/>
      <c r="B354" s="5"/>
      <c r="C354" s="5"/>
      <c r="D354" s="164"/>
      <c r="E354" s="6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7"/>
      <c r="R354" s="7"/>
      <c r="S354" s="7"/>
      <c r="T354" s="7"/>
      <c r="U354" s="7"/>
      <c r="V354" s="7"/>
      <c r="W354" s="7"/>
      <c r="X354" s="5"/>
      <c r="Y354" s="5"/>
      <c r="Z354" s="5"/>
      <c r="AA354" s="5"/>
      <c r="AB354" s="5"/>
    </row>
    <row r="355" spans="1:28" ht="12.75" customHeight="1" x14ac:dyDescent="0.25">
      <c r="A355" s="5"/>
      <c r="B355" s="5"/>
      <c r="C355" s="5"/>
      <c r="D355" s="164"/>
      <c r="E355" s="6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7"/>
      <c r="R355" s="7"/>
      <c r="S355" s="7"/>
      <c r="T355" s="7"/>
      <c r="U355" s="7"/>
      <c r="V355" s="7"/>
      <c r="W355" s="7"/>
      <c r="X355" s="5"/>
      <c r="Y355" s="5"/>
      <c r="Z355" s="5"/>
      <c r="AA355" s="5"/>
      <c r="AB355" s="5"/>
    </row>
    <row r="356" spans="1:28" ht="12.75" customHeight="1" x14ac:dyDescent="0.25">
      <c r="A356" s="5"/>
      <c r="B356" s="5"/>
      <c r="C356" s="5"/>
      <c r="D356" s="164"/>
      <c r="E356" s="6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7"/>
      <c r="R356" s="7"/>
      <c r="S356" s="7"/>
      <c r="T356" s="7"/>
      <c r="U356" s="7"/>
      <c r="V356" s="7"/>
      <c r="W356" s="7"/>
      <c r="X356" s="5"/>
      <c r="Y356" s="5"/>
      <c r="Z356" s="5"/>
      <c r="AA356" s="5"/>
      <c r="AB356" s="5"/>
    </row>
    <row r="357" spans="1:28" ht="12.75" customHeight="1" x14ac:dyDescent="0.25">
      <c r="A357" s="5"/>
      <c r="B357" s="5"/>
      <c r="C357" s="5"/>
      <c r="D357" s="164"/>
      <c r="E357" s="6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7"/>
      <c r="R357" s="7"/>
      <c r="S357" s="7"/>
      <c r="T357" s="7"/>
      <c r="U357" s="7"/>
      <c r="V357" s="7"/>
      <c r="W357" s="7"/>
      <c r="X357" s="5"/>
      <c r="Y357" s="5"/>
      <c r="Z357" s="5"/>
      <c r="AA357" s="5"/>
      <c r="AB357" s="5"/>
    </row>
    <row r="358" spans="1:28" ht="12.75" customHeight="1" x14ac:dyDescent="0.25">
      <c r="A358" s="5"/>
      <c r="B358" s="5"/>
      <c r="C358" s="5"/>
      <c r="D358" s="164"/>
      <c r="E358" s="6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7"/>
      <c r="R358" s="7"/>
      <c r="S358" s="7"/>
      <c r="T358" s="7"/>
      <c r="U358" s="7"/>
      <c r="V358" s="7"/>
      <c r="W358" s="7"/>
      <c r="X358" s="5"/>
      <c r="Y358" s="5"/>
      <c r="Z358" s="5"/>
      <c r="AA358" s="5"/>
      <c r="AB358" s="5"/>
    </row>
    <row r="359" spans="1:28" ht="12.75" customHeight="1" x14ac:dyDescent="0.25">
      <c r="A359" s="5"/>
      <c r="B359" s="5"/>
      <c r="C359" s="5"/>
      <c r="D359" s="164"/>
      <c r="E359" s="6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7"/>
      <c r="R359" s="7"/>
      <c r="S359" s="7"/>
      <c r="T359" s="7"/>
      <c r="U359" s="7"/>
      <c r="V359" s="7"/>
      <c r="W359" s="7"/>
      <c r="X359" s="5"/>
      <c r="Y359" s="5"/>
      <c r="Z359" s="5"/>
      <c r="AA359" s="5"/>
      <c r="AB359" s="5"/>
    </row>
    <row r="360" spans="1:28" ht="12.75" customHeight="1" x14ac:dyDescent="0.25">
      <c r="A360" s="5"/>
      <c r="B360" s="5"/>
      <c r="C360" s="5"/>
      <c r="D360" s="164"/>
      <c r="E360" s="6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7"/>
      <c r="R360" s="7"/>
      <c r="S360" s="7"/>
      <c r="T360" s="7"/>
      <c r="U360" s="7"/>
      <c r="V360" s="7"/>
      <c r="W360" s="7"/>
      <c r="X360" s="5"/>
      <c r="Y360" s="5"/>
      <c r="Z360" s="5"/>
      <c r="AA360" s="5"/>
      <c r="AB360" s="5"/>
    </row>
    <row r="361" spans="1:28" ht="12.75" customHeight="1" x14ac:dyDescent="0.25">
      <c r="A361" s="5"/>
      <c r="B361" s="5"/>
      <c r="C361" s="5"/>
      <c r="D361" s="164"/>
      <c r="E361" s="6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7"/>
      <c r="R361" s="7"/>
      <c r="S361" s="7"/>
      <c r="T361" s="7"/>
      <c r="U361" s="7"/>
      <c r="V361" s="7"/>
      <c r="W361" s="7"/>
      <c r="X361" s="5"/>
      <c r="Y361" s="5"/>
      <c r="Z361" s="5"/>
      <c r="AA361" s="5"/>
      <c r="AB361" s="5"/>
    </row>
    <row r="362" spans="1:28" ht="12.75" customHeight="1" x14ac:dyDescent="0.25">
      <c r="A362" s="5"/>
      <c r="B362" s="5"/>
      <c r="C362" s="5"/>
      <c r="D362" s="164"/>
      <c r="E362" s="6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7"/>
      <c r="R362" s="7"/>
      <c r="S362" s="7"/>
      <c r="T362" s="7"/>
      <c r="U362" s="7"/>
      <c r="V362" s="7"/>
      <c r="W362" s="7"/>
      <c r="X362" s="5"/>
      <c r="Y362" s="5"/>
      <c r="Z362" s="5"/>
      <c r="AA362" s="5"/>
      <c r="AB362" s="5"/>
    </row>
    <row r="363" spans="1:28" ht="12.75" customHeight="1" x14ac:dyDescent="0.25">
      <c r="A363" s="5"/>
      <c r="B363" s="5"/>
      <c r="C363" s="5"/>
      <c r="D363" s="164"/>
      <c r="E363" s="6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7"/>
      <c r="R363" s="7"/>
      <c r="S363" s="7"/>
      <c r="T363" s="7"/>
      <c r="U363" s="7"/>
      <c r="V363" s="7"/>
      <c r="W363" s="7"/>
      <c r="X363" s="5"/>
      <c r="Y363" s="5"/>
      <c r="Z363" s="5"/>
      <c r="AA363" s="5"/>
      <c r="AB363" s="5"/>
    </row>
    <row r="364" spans="1:28" ht="12.75" customHeight="1" x14ac:dyDescent="0.25">
      <c r="A364" s="5"/>
      <c r="B364" s="5"/>
      <c r="C364" s="5"/>
      <c r="D364" s="164"/>
      <c r="E364" s="6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7"/>
      <c r="R364" s="7"/>
      <c r="S364" s="7"/>
      <c r="T364" s="7"/>
      <c r="U364" s="7"/>
      <c r="V364" s="7"/>
      <c r="W364" s="7"/>
      <c r="X364" s="5"/>
      <c r="Y364" s="5"/>
      <c r="Z364" s="5"/>
      <c r="AA364" s="5"/>
      <c r="AB364" s="5"/>
    </row>
    <row r="365" spans="1:28" ht="12.75" customHeight="1" x14ac:dyDescent="0.25">
      <c r="A365" s="5"/>
      <c r="B365" s="5"/>
      <c r="C365" s="5"/>
      <c r="D365" s="164"/>
      <c r="E365" s="6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7"/>
      <c r="R365" s="7"/>
      <c r="S365" s="7"/>
      <c r="T365" s="7"/>
      <c r="U365" s="7"/>
      <c r="V365" s="7"/>
      <c r="W365" s="7"/>
      <c r="X365" s="5"/>
      <c r="Y365" s="5"/>
      <c r="Z365" s="5"/>
      <c r="AA365" s="5"/>
      <c r="AB365" s="5"/>
    </row>
    <row r="366" spans="1:28" ht="12.75" customHeight="1" x14ac:dyDescent="0.25">
      <c r="A366" s="5"/>
      <c r="B366" s="5"/>
      <c r="C366" s="5"/>
      <c r="D366" s="164"/>
      <c r="E366" s="6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7"/>
      <c r="R366" s="7"/>
      <c r="S366" s="7"/>
      <c r="T366" s="7"/>
      <c r="U366" s="7"/>
      <c r="V366" s="7"/>
      <c r="W366" s="7"/>
      <c r="X366" s="5"/>
      <c r="Y366" s="5"/>
      <c r="Z366" s="5"/>
      <c r="AA366" s="5"/>
      <c r="AB366" s="5"/>
    </row>
    <row r="367" spans="1:28" ht="12.75" customHeight="1" x14ac:dyDescent="0.25">
      <c r="A367" s="5"/>
      <c r="B367" s="5"/>
      <c r="C367" s="5"/>
      <c r="D367" s="164"/>
      <c r="E367" s="6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7"/>
      <c r="R367" s="7"/>
      <c r="S367" s="7"/>
      <c r="T367" s="7"/>
      <c r="U367" s="7"/>
      <c r="V367" s="7"/>
      <c r="W367" s="7"/>
      <c r="X367" s="5"/>
      <c r="Y367" s="5"/>
      <c r="Z367" s="5"/>
      <c r="AA367" s="5"/>
      <c r="AB367" s="5"/>
    </row>
    <row r="368" spans="1:28" ht="12.75" customHeight="1" x14ac:dyDescent="0.25">
      <c r="A368" s="5"/>
      <c r="B368" s="5"/>
      <c r="C368" s="5"/>
      <c r="D368" s="164"/>
      <c r="E368" s="6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7"/>
      <c r="R368" s="7"/>
      <c r="S368" s="7"/>
      <c r="T368" s="7"/>
      <c r="U368" s="7"/>
      <c r="V368" s="7"/>
      <c r="W368" s="7"/>
      <c r="X368" s="5"/>
      <c r="Y368" s="5"/>
      <c r="Z368" s="5"/>
      <c r="AA368" s="5"/>
      <c r="AB368" s="5"/>
    </row>
    <row r="369" spans="1:28" ht="12.75" customHeight="1" x14ac:dyDescent="0.25">
      <c r="A369" s="5"/>
      <c r="B369" s="5"/>
      <c r="C369" s="5"/>
      <c r="D369" s="164"/>
      <c r="E369" s="6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7"/>
      <c r="R369" s="7"/>
      <c r="S369" s="7"/>
      <c r="T369" s="7"/>
      <c r="U369" s="7"/>
      <c r="V369" s="7"/>
      <c r="W369" s="7"/>
      <c r="X369" s="5"/>
      <c r="Y369" s="5"/>
      <c r="Z369" s="5"/>
      <c r="AA369" s="5"/>
      <c r="AB369" s="5"/>
    </row>
    <row r="370" spans="1:28" ht="12.75" customHeight="1" x14ac:dyDescent="0.25">
      <c r="A370" s="5"/>
      <c r="B370" s="5"/>
      <c r="C370" s="5"/>
      <c r="D370" s="164"/>
      <c r="E370" s="6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7"/>
      <c r="R370" s="7"/>
      <c r="S370" s="7"/>
      <c r="T370" s="7"/>
      <c r="U370" s="7"/>
      <c r="V370" s="7"/>
      <c r="W370" s="7"/>
      <c r="X370" s="5"/>
      <c r="Y370" s="5"/>
      <c r="Z370" s="5"/>
      <c r="AA370" s="5"/>
      <c r="AB370" s="5"/>
    </row>
    <row r="371" spans="1:28" ht="12.75" customHeight="1" x14ac:dyDescent="0.25">
      <c r="A371" s="5"/>
      <c r="B371" s="5"/>
      <c r="C371" s="5"/>
      <c r="D371" s="164"/>
      <c r="E371" s="6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7"/>
      <c r="R371" s="7"/>
      <c r="S371" s="7"/>
      <c r="T371" s="7"/>
      <c r="U371" s="7"/>
      <c r="V371" s="7"/>
      <c r="W371" s="7"/>
      <c r="X371" s="5"/>
      <c r="Y371" s="5"/>
      <c r="Z371" s="5"/>
      <c r="AA371" s="5"/>
      <c r="AB371" s="5"/>
    </row>
    <row r="372" spans="1:28" ht="12.75" customHeight="1" x14ac:dyDescent="0.25">
      <c r="A372" s="5"/>
      <c r="B372" s="5"/>
      <c r="C372" s="5"/>
      <c r="D372" s="164"/>
      <c r="E372" s="6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7"/>
      <c r="R372" s="7"/>
      <c r="S372" s="7"/>
      <c r="T372" s="7"/>
      <c r="U372" s="7"/>
      <c r="V372" s="7"/>
      <c r="W372" s="7"/>
      <c r="X372" s="5"/>
      <c r="Y372" s="5"/>
      <c r="Z372" s="5"/>
      <c r="AA372" s="5"/>
      <c r="AB372" s="5"/>
    </row>
    <row r="373" spans="1:28" ht="12.75" customHeight="1" x14ac:dyDescent="0.25">
      <c r="A373" s="5"/>
      <c r="B373" s="5"/>
      <c r="C373" s="5"/>
      <c r="D373" s="164"/>
      <c r="E373" s="6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7"/>
      <c r="R373" s="7"/>
      <c r="S373" s="7"/>
      <c r="T373" s="7"/>
      <c r="U373" s="7"/>
      <c r="V373" s="7"/>
      <c r="W373" s="7"/>
      <c r="X373" s="5"/>
      <c r="Y373" s="5"/>
      <c r="Z373" s="5"/>
      <c r="AA373" s="5"/>
      <c r="AB373" s="5"/>
    </row>
    <row r="374" spans="1:28" ht="12.75" customHeight="1" x14ac:dyDescent="0.25">
      <c r="A374" s="5"/>
      <c r="B374" s="5"/>
      <c r="C374" s="5"/>
      <c r="D374" s="164"/>
      <c r="E374" s="6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7"/>
      <c r="R374" s="7"/>
      <c r="S374" s="7"/>
      <c r="T374" s="7"/>
      <c r="U374" s="7"/>
      <c r="V374" s="7"/>
      <c r="W374" s="7"/>
      <c r="X374" s="5"/>
      <c r="Y374" s="5"/>
      <c r="Z374" s="5"/>
      <c r="AA374" s="5"/>
      <c r="AB374" s="5"/>
    </row>
    <row r="375" spans="1:28" ht="12.75" customHeight="1" x14ac:dyDescent="0.25">
      <c r="A375" s="5"/>
      <c r="B375" s="5"/>
      <c r="C375" s="5"/>
      <c r="D375" s="164"/>
      <c r="E375" s="6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7"/>
      <c r="R375" s="7"/>
      <c r="S375" s="7"/>
      <c r="T375" s="7"/>
      <c r="U375" s="7"/>
      <c r="V375" s="7"/>
      <c r="W375" s="7"/>
      <c r="X375" s="5"/>
      <c r="Y375" s="5"/>
      <c r="Z375" s="5"/>
      <c r="AA375" s="5"/>
      <c r="AB375" s="5"/>
    </row>
    <row r="376" spans="1:28" ht="12.75" customHeight="1" x14ac:dyDescent="0.25">
      <c r="A376" s="5"/>
      <c r="B376" s="5"/>
      <c r="C376" s="5"/>
      <c r="D376" s="164"/>
      <c r="E376" s="6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7"/>
      <c r="R376" s="7"/>
      <c r="S376" s="7"/>
      <c r="T376" s="7"/>
      <c r="U376" s="7"/>
      <c r="V376" s="7"/>
      <c r="W376" s="7"/>
      <c r="X376" s="5"/>
      <c r="Y376" s="5"/>
      <c r="Z376" s="5"/>
      <c r="AA376" s="5"/>
      <c r="AB376" s="5"/>
    </row>
    <row r="377" spans="1:28" ht="12.75" customHeight="1" x14ac:dyDescent="0.25">
      <c r="A377" s="5"/>
      <c r="B377" s="5"/>
      <c r="C377" s="5"/>
      <c r="D377" s="164"/>
      <c r="E377" s="6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7"/>
      <c r="R377" s="7"/>
      <c r="S377" s="7"/>
      <c r="T377" s="7"/>
      <c r="U377" s="7"/>
      <c r="V377" s="7"/>
      <c r="W377" s="7"/>
      <c r="X377" s="5"/>
      <c r="Y377" s="5"/>
      <c r="Z377" s="5"/>
      <c r="AA377" s="5"/>
      <c r="AB377" s="5"/>
    </row>
    <row r="378" spans="1:28" ht="12.75" customHeight="1" x14ac:dyDescent="0.25">
      <c r="A378" s="5"/>
      <c r="B378" s="5"/>
      <c r="C378" s="5"/>
      <c r="D378" s="164"/>
      <c r="E378" s="6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7"/>
      <c r="R378" s="7"/>
      <c r="S378" s="7"/>
      <c r="T378" s="7"/>
      <c r="U378" s="7"/>
      <c r="V378" s="7"/>
      <c r="W378" s="7"/>
      <c r="X378" s="5"/>
      <c r="Y378" s="5"/>
      <c r="Z378" s="5"/>
      <c r="AA378" s="5"/>
      <c r="AB378" s="5"/>
    </row>
    <row r="379" spans="1:28" ht="12.75" customHeight="1" x14ac:dyDescent="0.25">
      <c r="A379" s="5"/>
      <c r="B379" s="5"/>
      <c r="C379" s="5"/>
      <c r="D379" s="164"/>
      <c r="E379" s="6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7"/>
      <c r="R379" s="7"/>
      <c r="S379" s="7"/>
      <c r="T379" s="7"/>
      <c r="U379" s="7"/>
      <c r="V379" s="7"/>
      <c r="W379" s="7"/>
      <c r="X379" s="5"/>
      <c r="Y379" s="5"/>
      <c r="Z379" s="5"/>
      <c r="AA379" s="5"/>
      <c r="AB379" s="5"/>
    </row>
    <row r="380" spans="1:28" ht="12.75" customHeight="1" x14ac:dyDescent="0.25">
      <c r="A380" s="5"/>
      <c r="B380" s="5"/>
      <c r="C380" s="5"/>
      <c r="D380" s="164"/>
      <c r="E380" s="6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7"/>
      <c r="R380" s="7"/>
      <c r="S380" s="7"/>
      <c r="T380" s="7"/>
      <c r="U380" s="7"/>
      <c r="V380" s="7"/>
      <c r="W380" s="7"/>
      <c r="X380" s="5"/>
      <c r="Y380" s="5"/>
      <c r="Z380" s="5"/>
      <c r="AA380" s="5"/>
      <c r="AB380" s="5"/>
    </row>
    <row r="381" spans="1:28" ht="12.75" customHeight="1" x14ac:dyDescent="0.25">
      <c r="A381" s="5"/>
      <c r="B381" s="5"/>
      <c r="C381" s="5"/>
      <c r="D381" s="164"/>
      <c r="E381" s="6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7"/>
      <c r="R381" s="7"/>
      <c r="S381" s="7"/>
      <c r="T381" s="7"/>
      <c r="U381" s="7"/>
      <c r="V381" s="7"/>
      <c r="W381" s="7"/>
      <c r="X381" s="5"/>
      <c r="Y381" s="5"/>
      <c r="Z381" s="5"/>
      <c r="AA381" s="5"/>
      <c r="AB381" s="5"/>
    </row>
    <row r="382" spans="1:28" ht="12.75" customHeight="1" x14ac:dyDescent="0.25">
      <c r="A382" s="5"/>
      <c r="B382" s="5"/>
      <c r="C382" s="5"/>
      <c r="D382" s="164"/>
      <c r="E382" s="6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7"/>
      <c r="R382" s="7"/>
      <c r="S382" s="7"/>
      <c r="T382" s="7"/>
      <c r="U382" s="7"/>
      <c r="V382" s="7"/>
      <c r="W382" s="7"/>
      <c r="X382" s="5"/>
      <c r="Y382" s="5"/>
      <c r="Z382" s="5"/>
      <c r="AA382" s="5"/>
      <c r="AB382" s="5"/>
    </row>
    <row r="383" spans="1:28" ht="12.75" customHeight="1" x14ac:dyDescent="0.25">
      <c r="A383" s="5"/>
      <c r="B383" s="5"/>
      <c r="C383" s="5"/>
      <c r="D383" s="164"/>
      <c r="E383" s="6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7"/>
      <c r="R383" s="7"/>
      <c r="S383" s="7"/>
      <c r="T383" s="7"/>
      <c r="U383" s="7"/>
      <c r="V383" s="7"/>
      <c r="W383" s="7"/>
      <c r="X383" s="5"/>
      <c r="Y383" s="5"/>
      <c r="Z383" s="5"/>
      <c r="AA383" s="5"/>
      <c r="AB383" s="5"/>
    </row>
    <row r="384" spans="1:28" ht="12.75" customHeight="1" x14ac:dyDescent="0.25">
      <c r="A384" s="5"/>
      <c r="B384" s="5"/>
      <c r="C384" s="5"/>
      <c r="D384" s="164"/>
      <c r="E384" s="6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7"/>
      <c r="R384" s="7"/>
      <c r="S384" s="7"/>
      <c r="T384" s="7"/>
      <c r="U384" s="7"/>
      <c r="V384" s="7"/>
      <c r="W384" s="7"/>
      <c r="X384" s="5"/>
      <c r="Y384" s="5"/>
      <c r="Z384" s="5"/>
      <c r="AA384" s="5"/>
      <c r="AB384" s="5"/>
    </row>
    <row r="385" spans="1:28" ht="12.75" customHeight="1" x14ac:dyDescent="0.25">
      <c r="A385" s="5"/>
      <c r="B385" s="5"/>
      <c r="C385" s="5"/>
      <c r="D385" s="164"/>
      <c r="E385" s="6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7"/>
      <c r="R385" s="7"/>
      <c r="S385" s="7"/>
      <c r="T385" s="7"/>
      <c r="U385" s="7"/>
      <c r="V385" s="7"/>
      <c r="W385" s="7"/>
      <c r="X385" s="5"/>
      <c r="Y385" s="5"/>
      <c r="Z385" s="5"/>
      <c r="AA385" s="5"/>
      <c r="AB385" s="5"/>
    </row>
    <row r="386" spans="1:28" ht="12.75" customHeight="1" x14ac:dyDescent="0.25">
      <c r="A386" s="5"/>
      <c r="B386" s="5"/>
      <c r="C386" s="5"/>
      <c r="D386" s="164"/>
      <c r="E386" s="6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7"/>
      <c r="R386" s="7"/>
      <c r="S386" s="7"/>
      <c r="T386" s="7"/>
      <c r="U386" s="7"/>
      <c r="V386" s="7"/>
      <c r="W386" s="7"/>
      <c r="X386" s="5"/>
      <c r="Y386" s="5"/>
      <c r="Z386" s="5"/>
      <c r="AA386" s="5"/>
      <c r="AB386" s="5"/>
    </row>
    <row r="387" spans="1:28" ht="12.75" customHeight="1" x14ac:dyDescent="0.25">
      <c r="A387" s="5"/>
      <c r="B387" s="5"/>
      <c r="C387" s="5"/>
      <c r="D387" s="164"/>
      <c r="E387" s="6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7"/>
      <c r="R387" s="7"/>
      <c r="S387" s="7"/>
      <c r="T387" s="7"/>
      <c r="U387" s="7"/>
      <c r="V387" s="7"/>
      <c r="W387" s="7"/>
      <c r="X387" s="5"/>
      <c r="Y387" s="5"/>
      <c r="Z387" s="5"/>
      <c r="AA387" s="5"/>
      <c r="AB387" s="5"/>
    </row>
    <row r="388" spans="1:28" ht="12.75" customHeight="1" x14ac:dyDescent="0.25">
      <c r="A388" s="5"/>
      <c r="B388" s="5"/>
      <c r="C388" s="5"/>
      <c r="D388" s="164"/>
      <c r="E388" s="6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7"/>
      <c r="R388" s="7"/>
      <c r="S388" s="7"/>
      <c r="T388" s="7"/>
      <c r="U388" s="7"/>
      <c r="V388" s="7"/>
      <c r="W388" s="7"/>
      <c r="X388" s="5"/>
      <c r="Y388" s="5"/>
      <c r="Z388" s="5"/>
      <c r="AA388" s="5"/>
      <c r="AB388" s="5"/>
    </row>
    <row r="389" spans="1:28" ht="12.75" customHeight="1" x14ac:dyDescent="0.25">
      <c r="A389" s="5"/>
      <c r="B389" s="5"/>
      <c r="C389" s="5"/>
      <c r="D389" s="164"/>
      <c r="E389" s="6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7"/>
      <c r="R389" s="7"/>
      <c r="S389" s="7"/>
      <c r="T389" s="7"/>
      <c r="U389" s="7"/>
      <c r="V389" s="7"/>
      <c r="W389" s="7"/>
      <c r="X389" s="5"/>
      <c r="Y389" s="5"/>
      <c r="Z389" s="5"/>
      <c r="AA389" s="5"/>
      <c r="AB389" s="5"/>
    </row>
    <row r="390" spans="1:28" ht="12.75" customHeight="1" x14ac:dyDescent="0.25">
      <c r="A390" s="5"/>
      <c r="B390" s="5"/>
      <c r="C390" s="5"/>
      <c r="D390" s="164"/>
      <c r="E390" s="6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7"/>
      <c r="R390" s="7"/>
      <c r="S390" s="7"/>
      <c r="T390" s="7"/>
      <c r="U390" s="7"/>
      <c r="V390" s="7"/>
      <c r="W390" s="7"/>
      <c r="X390" s="5"/>
      <c r="Y390" s="5"/>
      <c r="Z390" s="5"/>
      <c r="AA390" s="5"/>
      <c r="AB390" s="5"/>
    </row>
    <row r="391" spans="1:28" ht="12.75" customHeight="1" x14ac:dyDescent="0.25">
      <c r="A391" s="5"/>
      <c r="B391" s="5"/>
      <c r="C391" s="5"/>
      <c r="D391" s="164"/>
      <c r="E391" s="6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7"/>
      <c r="R391" s="7"/>
      <c r="S391" s="7"/>
      <c r="T391" s="7"/>
      <c r="U391" s="7"/>
      <c r="V391" s="7"/>
      <c r="W391" s="7"/>
      <c r="X391" s="5"/>
      <c r="Y391" s="5"/>
      <c r="Z391" s="5"/>
      <c r="AA391" s="5"/>
      <c r="AB391" s="5"/>
    </row>
    <row r="392" spans="1:28" ht="12.75" customHeight="1" x14ac:dyDescent="0.25">
      <c r="A392" s="5"/>
      <c r="B392" s="5"/>
      <c r="C392" s="5"/>
      <c r="D392" s="164"/>
      <c r="E392" s="6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7"/>
      <c r="R392" s="7"/>
      <c r="S392" s="7"/>
      <c r="T392" s="7"/>
      <c r="U392" s="7"/>
      <c r="V392" s="7"/>
      <c r="W392" s="7"/>
      <c r="X392" s="5"/>
      <c r="Y392" s="5"/>
      <c r="Z392" s="5"/>
      <c r="AA392" s="5"/>
      <c r="AB392" s="5"/>
    </row>
    <row r="393" spans="1:28" ht="12.75" customHeight="1" x14ac:dyDescent="0.25">
      <c r="A393" s="5"/>
      <c r="B393" s="5"/>
      <c r="C393" s="5"/>
      <c r="D393" s="164"/>
      <c r="E393" s="6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7"/>
      <c r="R393" s="7"/>
      <c r="S393" s="7"/>
      <c r="T393" s="7"/>
      <c r="U393" s="7"/>
      <c r="V393" s="7"/>
      <c r="W393" s="7"/>
      <c r="X393" s="5"/>
      <c r="Y393" s="5"/>
      <c r="Z393" s="5"/>
      <c r="AA393" s="5"/>
      <c r="AB393" s="5"/>
    </row>
    <row r="394" spans="1:28" ht="12.75" customHeight="1" x14ac:dyDescent="0.25">
      <c r="A394" s="5"/>
      <c r="B394" s="5"/>
      <c r="C394" s="5"/>
      <c r="D394" s="164"/>
      <c r="E394" s="6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7"/>
      <c r="R394" s="7"/>
      <c r="S394" s="7"/>
      <c r="T394" s="7"/>
      <c r="U394" s="7"/>
      <c r="V394" s="7"/>
      <c r="W394" s="7"/>
      <c r="X394" s="5"/>
      <c r="Y394" s="5"/>
      <c r="Z394" s="5"/>
      <c r="AA394" s="5"/>
      <c r="AB394" s="5"/>
    </row>
    <row r="395" spans="1:28" ht="12.75" customHeight="1" x14ac:dyDescent="0.25">
      <c r="A395" s="5"/>
      <c r="B395" s="5"/>
      <c r="C395" s="5"/>
      <c r="D395" s="164"/>
      <c r="E395" s="6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7"/>
      <c r="R395" s="7"/>
      <c r="S395" s="7"/>
      <c r="T395" s="7"/>
      <c r="U395" s="7"/>
      <c r="V395" s="7"/>
      <c r="W395" s="7"/>
      <c r="X395" s="5"/>
      <c r="Y395" s="5"/>
      <c r="Z395" s="5"/>
      <c r="AA395" s="5"/>
      <c r="AB395" s="5"/>
    </row>
    <row r="396" spans="1:28" ht="12.75" customHeight="1" x14ac:dyDescent="0.25">
      <c r="A396" s="5"/>
      <c r="B396" s="5"/>
      <c r="C396" s="5"/>
      <c r="D396" s="164"/>
      <c r="E396" s="6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7"/>
      <c r="R396" s="7"/>
      <c r="S396" s="7"/>
      <c r="T396" s="7"/>
      <c r="U396" s="7"/>
      <c r="V396" s="7"/>
      <c r="W396" s="7"/>
      <c r="X396" s="5"/>
      <c r="Y396" s="5"/>
      <c r="Z396" s="5"/>
      <c r="AA396" s="5"/>
      <c r="AB396" s="5"/>
    </row>
    <row r="397" spans="1:28" ht="12.75" customHeight="1" x14ac:dyDescent="0.25">
      <c r="A397" s="5"/>
      <c r="B397" s="5"/>
      <c r="C397" s="5"/>
      <c r="D397" s="164"/>
      <c r="E397" s="6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7"/>
      <c r="R397" s="7"/>
      <c r="S397" s="7"/>
      <c r="T397" s="7"/>
      <c r="U397" s="7"/>
      <c r="V397" s="7"/>
      <c r="W397" s="7"/>
      <c r="X397" s="5"/>
      <c r="Y397" s="5"/>
      <c r="Z397" s="5"/>
      <c r="AA397" s="5"/>
      <c r="AB397" s="5"/>
    </row>
    <row r="398" spans="1:28" ht="12.75" customHeight="1" x14ac:dyDescent="0.25">
      <c r="A398" s="5"/>
      <c r="B398" s="5"/>
      <c r="C398" s="5"/>
      <c r="D398" s="164"/>
      <c r="E398" s="6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7"/>
      <c r="R398" s="7"/>
      <c r="S398" s="7"/>
      <c r="T398" s="7"/>
      <c r="U398" s="7"/>
      <c r="V398" s="7"/>
      <c r="W398" s="7"/>
      <c r="X398" s="5"/>
      <c r="Y398" s="5"/>
      <c r="Z398" s="5"/>
      <c r="AA398" s="5"/>
      <c r="AB398" s="5"/>
    </row>
    <row r="399" spans="1:28" ht="12.75" customHeight="1" x14ac:dyDescent="0.25">
      <c r="A399" s="5"/>
      <c r="B399" s="5"/>
      <c r="C399" s="5"/>
      <c r="D399" s="164"/>
      <c r="E399" s="6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7"/>
      <c r="R399" s="7"/>
      <c r="S399" s="7"/>
      <c r="T399" s="7"/>
      <c r="U399" s="7"/>
      <c r="V399" s="7"/>
      <c r="W399" s="7"/>
      <c r="X399" s="5"/>
      <c r="Y399" s="5"/>
      <c r="Z399" s="5"/>
      <c r="AA399" s="5"/>
      <c r="AB399" s="5"/>
    </row>
    <row r="400" spans="1:28" ht="12.75" customHeight="1" x14ac:dyDescent="0.25">
      <c r="A400" s="5"/>
      <c r="B400" s="5"/>
      <c r="C400" s="5"/>
      <c r="D400" s="164"/>
      <c r="E400" s="6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7"/>
      <c r="R400" s="7"/>
      <c r="S400" s="7"/>
      <c r="T400" s="7"/>
      <c r="U400" s="7"/>
      <c r="V400" s="7"/>
      <c r="W400" s="7"/>
      <c r="X400" s="5"/>
      <c r="Y400" s="5"/>
      <c r="Z400" s="5"/>
      <c r="AA400" s="5"/>
      <c r="AB400" s="5"/>
    </row>
    <row r="401" spans="1:28" ht="12.75" customHeight="1" x14ac:dyDescent="0.25">
      <c r="A401" s="5"/>
      <c r="B401" s="5"/>
      <c r="C401" s="5"/>
      <c r="D401" s="164"/>
      <c r="E401" s="6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7"/>
      <c r="R401" s="7"/>
      <c r="S401" s="7"/>
      <c r="T401" s="7"/>
      <c r="U401" s="7"/>
      <c r="V401" s="7"/>
      <c r="W401" s="7"/>
      <c r="X401" s="5"/>
      <c r="Y401" s="5"/>
      <c r="Z401" s="5"/>
      <c r="AA401" s="5"/>
      <c r="AB401" s="5"/>
    </row>
    <row r="402" spans="1:28" ht="12.75" customHeight="1" x14ac:dyDescent="0.25">
      <c r="A402" s="5"/>
      <c r="B402" s="5"/>
      <c r="C402" s="5"/>
      <c r="D402" s="164"/>
      <c r="E402" s="6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7"/>
      <c r="R402" s="7"/>
      <c r="S402" s="7"/>
      <c r="T402" s="7"/>
      <c r="U402" s="7"/>
      <c r="V402" s="7"/>
      <c r="W402" s="7"/>
      <c r="X402" s="5"/>
      <c r="Y402" s="5"/>
      <c r="Z402" s="5"/>
      <c r="AA402" s="5"/>
      <c r="AB402" s="5"/>
    </row>
    <row r="403" spans="1:28" ht="12.75" customHeight="1" x14ac:dyDescent="0.25">
      <c r="A403" s="5"/>
      <c r="B403" s="5"/>
      <c r="C403" s="5"/>
      <c r="D403" s="164"/>
      <c r="E403" s="6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7"/>
      <c r="R403" s="7"/>
      <c r="S403" s="7"/>
      <c r="T403" s="7"/>
      <c r="U403" s="7"/>
      <c r="V403" s="7"/>
      <c r="W403" s="7"/>
      <c r="X403" s="5"/>
      <c r="Y403" s="5"/>
      <c r="Z403" s="5"/>
      <c r="AA403" s="5"/>
      <c r="AB403" s="5"/>
    </row>
    <row r="404" spans="1:28" ht="12.75" customHeight="1" x14ac:dyDescent="0.25">
      <c r="A404" s="5"/>
      <c r="B404" s="5"/>
      <c r="C404" s="5"/>
      <c r="D404" s="164"/>
      <c r="E404" s="6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7"/>
      <c r="R404" s="7"/>
      <c r="S404" s="7"/>
      <c r="T404" s="7"/>
      <c r="U404" s="7"/>
      <c r="V404" s="7"/>
      <c r="W404" s="7"/>
      <c r="X404" s="5"/>
      <c r="Y404" s="5"/>
      <c r="Z404" s="5"/>
      <c r="AA404" s="5"/>
      <c r="AB404" s="5"/>
    </row>
    <row r="405" spans="1:28" ht="12.75" customHeight="1" x14ac:dyDescent="0.25">
      <c r="A405" s="5"/>
      <c r="B405" s="5"/>
      <c r="C405" s="5"/>
      <c r="D405" s="164"/>
      <c r="E405" s="6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7"/>
      <c r="R405" s="7"/>
      <c r="S405" s="7"/>
      <c r="T405" s="7"/>
      <c r="U405" s="7"/>
      <c r="V405" s="7"/>
      <c r="W405" s="7"/>
      <c r="X405" s="5"/>
      <c r="Y405" s="5"/>
      <c r="Z405" s="5"/>
      <c r="AA405" s="5"/>
      <c r="AB405" s="5"/>
    </row>
    <row r="406" spans="1:28" ht="12.75" customHeight="1" x14ac:dyDescent="0.25">
      <c r="A406" s="5"/>
      <c r="B406" s="5"/>
      <c r="C406" s="5"/>
      <c r="D406" s="164"/>
      <c r="E406" s="6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7"/>
      <c r="R406" s="7"/>
      <c r="S406" s="7"/>
      <c r="T406" s="7"/>
      <c r="U406" s="7"/>
      <c r="V406" s="7"/>
      <c r="W406" s="7"/>
      <c r="X406" s="5"/>
      <c r="Y406" s="5"/>
      <c r="Z406" s="5"/>
      <c r="AA406" s="5"/>
      <c r="AB406" s="5"/>
    </row>
    <row r="407" spans="1:28" ht="12.75" customHeight="1" x14ac:dyDescent="0.25">
      <c r="A407" s="5"/>
      <c r="B407" s="5"/>
      <c r="C407" s="5"/>
      <c r="D407" s="164"/>
      <c r="E407" s="6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7"/>
      <c r="R407" s="7"/>
      <c r="S407" s="7"/>
      <c r="T407" s="7"/>
      <c r="U407" s="7"/>
      <c r="V407" s="7"/>
      <c r="W407" s="7"/>
      <c r="X407" s="5"/>
      <c r="Y407" s="5"/>
      <c r="Z407" s="5"/>
      <c r="AA407" s="5"/>
      <c r="AB407" s="5"/>
    </row>
    <row r="408" spans="1:28" ht="12.75" customHeight="1" x14ac:dyDescent="0.25">
      <c r="A408" s="5"/>
      <c r="B408" s="5"/>
      <c r="C408" s="5"/>
      <c r="D408" s="164"/>
      <c r="E408" s="6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7"/>
      <c r="R408" s="7"/>
      <c r="S408" s="7"/>
      <c r="T408" s="7"/>
      <c r="U408" s="7"/>
      <c r="V408" s="7"/>
      <c r="W408" s="7"/>
      <c r="X408" s="5"/>
      <c r="Y408" s="5"/>
      <c r="Z408" s="5"/>
      <c r="AA408" s="5"/>
      <c r="AB408" s="5"/>
    </row>
    <row r="409" spans="1:28" ht="12.75" customHeight="1" x14ac:dyDescent="0.25">
      <c r="A409" s="5"/>
      <c r="B409" s="5"/>
      <c r="C409" s="5"/>
      <c r="D409" s="164"/>
      <c r="E409" s="6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7"/>
      <c r="R409" s="7"/>
      <c r="S409" s="7"/>
      <c r="T409" s="7"/>
      <c r="U409" s="7"/>
      <c r="V409" s="7"/>
      <c r="W409" s="7"/>
      <c r="X409" s="5"/>
      <c r="Y409" s="5"/>
      <c r="Z409" s="5"/>
      <c r="AA409" s="5"/>
      <c r="AB409" s="5"/>
    </row>
    <row r="410" spans="1:28" ht="12.75" customHeight="1" x14ac:dyDescent="0.25">
      <c r="A410" s="5"/>
      <c r="B410" s="5"/>
      <c r="C410" s="5"/>
      <c r="D410" s="164"/>
      <c r="E410" s="6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7"/>
      <c r="R410" s="7"/>
      <c r="S410" s="7"/>
      <c r="T410" s="7"/>
      <c r="U410" s="7"/>
      <c r="V410" s="7"/>
      <c r="W410" s="7"/>
      <c r="X410" s="5"/>
      <c r="Y410" s="5"/>
      <c r="Z410" s="5"/>
      <c r="AA410" s="5"/>
      <c r="AB410" s="5"/>
    </row>
    <row r="411" spans="1:28" ht="12.75" customHeight="1" x14ac:dyDescent="0.25">
      <c r="A411" s="5"/>
      <c r="B411" s="5"/>
      <c r="C411" s="5"/>
      <c r="D411" s="164"/>
      <c r="E411" s="6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7"/>
      <c r="R411" s="7"/>
      <c r="S411" s="7"/>
      <c r="T411" s="7"/>
      <c r="U411" s="7"/>
      <c r="V411" s="7"/>
      <c r="W411" s="7"/>
      <c r="X411" s="5"/>
      <c r="Y411" s="5"/>
      <c r="Z411" s="5"/>
      <c r="AA411" s="5"/>
      <c r="AB411" s="5"/>
    </row>
    <row r="412" spans="1:28" ht="12.75" customHeight="1" x14ac:dyDescent="0.25">
      <c r="A412" s="5"/>
      <c r="B412" s="5"/>
      <c r="C412" s="5"/>
      <c r="D412" s="164"/>
      <c r="E412" s="6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7"/>
      <c r="R412" s="7"/>
      <c r="S412" s="7"/>
      <c r="T412" s="7"/>
      <c r="U412" s="7"/>
      <c r="V412" s="7"/>
      <c r="W412" s="7"/>
      <c r="X412" s="5"/>
      <c r="Y412" s="5"/>
      <c r="Z412" s="5"/>
      <c r="AA412" s="5"/>
      <c r="AB412" s="5"/>
    </row>
    <row r="413" spans="1:28" ht="12.75" customHeight="1" x14ac:dyDescent="0.25">
      <c r="A413" s="5"/>
      <c r="B413" s="5"/>
      <c r="C413" s="5"/>
      <c r="D413" s="164"/>
      <c r="E413" s="6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7"/>
      <c r="R413" s="7"/>
      <c r="S413" s="7"/>
      <c r="T413" s="7"/>
      <c r="U413" s="7"/>
      <c r="V413" s="7"/>
      <c r="W413" s="7"/>
      <c r="X413" s="5"/>
      <c r="Y413" s="5"/>
      <c r="Z413" s="5"/>
      <c r="AA413" s="5"/>
      <c r="AB413" s="5"/>
    </row>
    <row r="414" spans="1:28" ht="12.75" customHeight="1" x14ac:dyDescent="0.25">
      <c r="A414" s="5"/>
      <c r="B414" s="5"/>
      <c r="C414" s="5"/>
      <c r="D414" s="164"/>
      <c r="E414" s="6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7"/>
      <c r="R414" s="7"/>
      <c r="S414" s="7"/>
      <c r="T414" s="7"/>
      <c r="U414" s="7"/>
      <c r="V414" s="7"/>
      <c r="W414" s="7"/>
      <c r="X414" s="5"/>
      <c r="Y414" s="5"/>
      <c r="Z414" s="5"/>
      <c r="AA414" s="5"/>
      <c r="AB414" s="5"/>
    </row>
    <row r="415" spans="1:28" ht="12.75" customHeight="1" x14ac:dyDescent="0.25">
      <c r="A415" s="5"/>
      <c r="B415" s="5"/>
      <c r="C415" s="5"/>
      <c r="D415" s="164"/>
      <c r="E415" s="6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7"/>
      <c r="R415" s="7"/>
      <c r="S415" s="7"/>
      <c r="T415" s="7"/>
      <c r="U415" s="7"/>
      <c r="V415" s="7"/>
      <c r="W415" s="7"/>
      <c r="X415" s="5"/>
      <c r="Y415" s="5"/>
      <c r="Z415" s="5"/>
      <c r="AA415" s="5"/>
      <c r="AB415" s="5"/>
    </row>
    <row r="416" spans="1:28" ht="12.75" customHeight="1" x14ac:dyDescent="0.25">
      <c r="A416" s="5"/>
      <c r="B416" s="5"/>
      <c r="C416" s="5"/>
      <c r="D416" s="164"/>
      <c r="E416" s="6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7"/>
      <c r="R416" s="7"/>
      <c r="S416" s="7"/>
      <c r="T416" s="7"/>
      <c r="U416" s="7"/>
      <c r="V416" s="7"/>
      <c r="W416" s="7"/>
      <c r="X416" s="5"/>
      <c r="Y416" s="5"/>
      <c r="Z416" s="5"/>
      <c r="AA416" s="5"/>
      <c r="AB416" s="5"/>
    </row>
    <row r="417" spans="1:28" ht="12.75" customHeight="1" x14ac:dyDescent="0.25">
      <c r="A417" s="5"/>
      <c r="B417" s="5"/>
      <c r="C417" s="5"/>
      <c r="D417" s="164"/>
      <c r="E417" s="6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7"/>
      <c r="R417" s="7"/>
      <c r="S417" s="7"/>
      <c r="T417" s="7"/>
      <c r="U417" s="7"/>
      <c r="V417" s="7"/>
      <c r="W417" s="7"/>
      <c r="X417" s="5"/>
      <c r="Y417" s="5"/>
      <c r="Z417" s="5"/>
      <c r="AA417" s="5"/>
      <c r="AB417" s="5"/>
    </row>
    <row r="418" spans="1:28" ht="12.75" customHeight="1" x14ac:dyDescent="0.25">
      <c r="A418" s="5"/>
      <c r="B418" s="5"/>
      <c r="C418" s="5"/>
      <c r="D418" s="164"/>
      <c r="E418" s="6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7"/>
      <c r="R418" s="7"/>
      <c r="S418" s="7"/>
      <c r="T418" s="7"/>
      <c r="U418" s="7"/>
      <c r="V418" s="7"/>
      <c r="W418" s="7"/>
      <c r="X418" s="5"/>
      <c r="Y418" s="5"/>
      <c r="Z418" s="5"/>
      <c r="AA418" s="5"/>
      <c r="AB418" s="5"/>
    </row>
    <row r="419" spans="1:28" ht="12.75" customHeight="1" x14ac:dyDescent="0.25">
      <c r="A419" s="5"/>
      <c r="B419" s="5"/>
      <c r="C419" s="5"/>
      <c r="D419" s="164"/>
      <c r="E419" s="6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7"/>
      <c r="R419" s="7"/>
      <c r="S419" s="7"/>
      <c r="T419" s="7"/>
      <c r="U419" s="7"/>
      <c r="V419" s="7"/>
      <c r="W419" s="7"/>
      <c r="X419" s="5"/>
      <c r="Y419" s="5"/>
      <c r="Z419" s="5"/>
      <c r="AA419" s="5"/>
      <c r="AB419" s="5"/>
    </row>
    <row r="420" spans="1:28" ht="12.75" customHeight="1" x14ac:dyDescent="0.25">
      <c r="A420" s="5"/>
      <c r="B420" s="5"/>
      <c r="C420" s="5"/>
      <c r="D420" s="164"/>
      <c r="E420" s="6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7"/>
      <c r="R420" s="7"/>
      <c r="S420" s="7"/>
      <c r="T420" s="7"/>
      <c r="U420" s="7"/>
      <c r="V420" s="7"/>
      <c r="W420" s="7"/>
      <c r="X420" s="5"/>
      <c r="Y420" s="5"/>
      <c r="Z420" s="5"/>
      <c r="AA420" s="5"/>
      <c r="AB420" s="5"/>
    </row>
    <row r="421" spans="1:28" ht="12.75" customHeight="1" x14ac:dyDescent="0.25">
      <c r="A421" s="5"/>
      <c r="B421" s="5"/>
      <c r="C421" s="5"/>
      <c r="D421" s="164"/>
      <c r="E421" s="6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7"/>
      <c r="R421" s="7"/>
      <c r="S421" s="7"/>
      <c r="T421" s="7"/>
      <c r="U421" s="7"/>
      <c r="V421" s="7"/>
      <c r="W421" s="7"/>
      <c r="X421" s="5"/>
      <c r="Y421" s="5"/>
      <c r="Z421" s="5"/>
      <c r="AA421" s="5"/>
      <c r="AB421" s="5"/>
    </row>
    <row r="422" spans="1:28" ht="12.75" customHeight="1" x14ac:dyDescent="0.25">
      <c r="A422" s="5"/>
      <c r="B422" s="5"/>
      <c r="C422" s="5"/>
      <c r="D422" s="164"/>
      <c r="E422" s="6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7"/>
      <c r="R422" s="7"/>
      <c r="S422" s="7"/>
      <c r="T422" s="7"/>
      <c r="U422" s="7"/>
      <c r="V422" s="7"/>
      <c r="W422" s="7"/>
      <c r="X422" s="5"/>
      <c r="Y422" s="5"/>
      <c r="Z422" s="5"/>
      <c r="AA422" s="5"/>
      <c r="AB422" s="5"/>
    </row>
    <row r="423" spans="1:28" ht="12.75" customHeight="1" x14ac:dyDescent="0.25">
      <c r="A423" s="5"/>
      <c r="B423" s="5"/>
      <c r="C423" s="5"/>
      <c r="D423" s="164"/>
      <c r="E423" s="6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7"/>
      <c r="R423" s="7"/>
      <c r="S423" s="7"/>
      <c r="T423" s="7"/>
      <c r="U423" s="7"/>
      <c r="V423" s="7"/>
      <c r="W423" s="7"/>
      <c r="X423" s="5"/>
      <c r="Y423" s="5"/>
      <c r="Z423" s="5"/>
      <c r="AA423" s="5"/>
      <c r="AB423" s="5"/>
    </row>
    <row r="424" spans="1:28" ht="12.75" customHeight="1" x14ac:dyDescent="0.25">
      <c r="A424" s="5"/>
      <c r="B424" s="5"/>
      <c r="C424" s="5"/>
      <c r="D424" s="164"/>
      <c r="E424" s="6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7"/>
      <c r="R424" s="7"/>
      <c r="S424" s="7"/>
      <c r="T424" s="7"/>
      <c r="U424" s="7"/>
      <c r="V424" s="7"/>
      <c r="W424" s="7"/>
      <c r="X424" s="5"/>
      <c r="Y424" s="5"/>
      <c r="Z424" s="5"/>
      <c r="AA424" s="5"/>
      <c r="AB424" s="5"/>
    </row>
    <row r="425" spans="1:28" ht="12.75" customHeight="1" x14ac:dyDescent="0.25">
      <c r="A425" s="5"/>
      <c r="B425" s="5"/>
      <c r="C425" s="5"/>
      <c r="D425" s="164"/>
      <c r="E425" s="6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7"/>
      <c r="R425" s="7"/>
      <c r="S425" s="7"/>
      <c r="T425" s="7"/>
      <c r="U425" s="7"/>
      <c r="V425" s="7"/>
      <c r="W425" s="7"/>
      <c r="X425" s="5"/>
      <c r="Y425" s="5"/>
      <c r="Z425" s="5"/>
      <c r="AA425" s="5"/>
      <c r="AB425" s="5"/>
    </row>
    <row r="426" spans="1:28" ht="12.75" customHeight="1" x14ac:dyDescent="0.25">
      <c r="A426" s="5"/>
      <c r="B426" s="5"/>
      <c r="C426" s="5"/>
      <c r="D426" s="164"/>
      <c r="E426" s="6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7"/>
      <c r="R426" s="7"/>
      <c r="S426" s="7"/>
      <c r="T426" s="7"/>
      <c r="U426" s="7"/>
      <c r="V426" s="7"/>
      <c r="W426" s="7"/>
      <c r="X426" s="5"/>
      <c r="Y426" s="5"/>
      <c r="Z426" s="5"/>
      <c r="AA426" s="5"/>
      <c r="AB426" s="5"/>
    </row>
    <row r="427" spans="1:28" ht="12.75" customHeight="1" x14ac:dyDescent="0.25">
      <c r="A427" s="5"/>
      <c r="B427" s="5"/>
      <c r="C427" s="5"/>
      <c r="D427" s="164"/>
      <c r="E427" s="6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7"/>
      <c r="R427" s="7"/>
      <c r="S427" s="7"/>
      <c r="T427" s="7"/>
      <c r="U427" s="7"/>
      <c r="V427" s="7"/>
      <c r="W427" s="7"/>
      <c r="X427" s="5"/>
      <c r="Y427" s="5"/>
      <c r="Z427" s="5"/>
      <c r="AA427" s="5"/>
      <c r="AB427" s="5"/>
    </row>
    <row r="428" spans="1:28" ht="12.75" customHeight="1" x14ac:dyDescent="0.25">
      <c r="A428" s="5"/>
      <c r="B428" s="5"/>
      <c r="C428" s="5"/>
      <c r="D428" s="164"/>
      <c r="E428" s="6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7"/>
      <c r="R428" s="7"/>
      <c r="S428" s="7"/>
      <c r="T428" s="7"/>
      <c r="U428" s="7"/>
      <c r="V428" s="7"/>
      <c r="W428" s="7"/>
      <c r="X428" s="5"/>
      <c r="Y428" s="5"/>
      <c r="Z428" s="5"/>
      <c r="AA428" s="5"/>
      <c r="AB428" s="5"/>
    </row>
    <row r="429" spans="1:28" ht="12.75" customHeight="1" x14ac:dyDescent="0.25">
      <c r="A429" s="5"/>
      <c r="B429" s="5"/>
      <c r="C429" s="5"/>
      <c r="D429" s="164"/>
      <c r="E429" s="6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7"/>
      <c r="R429" s="7"/>
      <c r="S429" s="7"/>
      <c r="T429" s="7"/>
      <c r="U429" s="7"/>
      <c r="V429" s="7"/>
      <c r="W429" s="7"/>
      <c r="X429" s="5"/>
      <c r="Y429" s="5"/>
      <c r="Z429" s="5"/>
      <c r="AA429" s="5"/>
      <c r="AB429" s="5"/>
    </row>
    <row r="430" spans="1:28" ht="12.75" customHeight="1" x14ac:dyDescent="0.25">
      <c r="A430" s="5"/>
      <c r="B430" s="5"/>
      <c r="C430" s="5"/>
      <c r="D430" s="164"/>
      <c r="E430" s="6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7"/>
      <c r="R430" s="7"/>
      <c r="S430" s="7"/>
      <c r="T430" s="7"/>
      <c r="U430" s="7"/>
      <c r="V430" s="7"/>
      <c r="W430" s="7"/>
      <c r="X430" s="5"/>
      <c r="Y430" s="5"/>
      <c r="Z430" s="5"/>
      <c r="AA430" s="5"/>
      <c r="AB430" s="5"/>
    </row>
    <row r="431" spans="1:28" ht="12.75" customHeight="1" x14ac:dyDescent="0.25">
      <c r="A431" s="5"/>
      <c r="B431" s="5"/>
      <c r="C431" s="5"/>
      <c r="D431" s="164"/>
      <c r="E431" s="6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7"/>
      <c r="R431" s="7"/>
      <c r="S431" s="7"/>
      <c r="T431" s="7"/>
      <c r="U431" s="7"/>
      <c r="V431" s="7"/>
      <c r="W431" s="7"/>
      <c r="X431" s="5"/>
      <c r="Y431" s="5"/>
      <c r="Z431" s="5"/>
      <c r="AA431" s="5"/>
      <c r="AB431" s="5"/>
    </row>
    <row r="432" spans="1:28" ht="12.75" customHeight="1" x14ac:dyDescent="0.25">
      <c r="A432" s="5"/>
      <c r="B432" s="5"/>
      <c r="C432" s="5"/>
      <c r="D432" s="164"/>
      <c r="E432" s="6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7"/>
      <c r="R432" s="7"/>
      <c r="S432" s="7"/>
      <c r="T432" s="7"/>
      <c r="U432" s="7"/>
      <c r="V432" s="7"/>
      <c r="W432" s="7"/>
      <c r="X432" s="5"/>
      <c r="Y432" s="5"/>
      <c r="Z432" s="5"/>
      <c r="AA432" s="5"/>
      <c r="AB432" s="5"/>
    </row>
    <row r="433" spans="1:28" ht="12.75" customHeight="1" x14ac:dyDescent="0.25">
      <c r="A433" s="5"/>
      <c r="B433" s="5"/>
      <c r="C433" s="5"/>
      <c r="D433" s="164"/>
      <c r="E433" s="6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7"/>
      <c r="R433" s="7"/>
      <c r="S433" s="7"/>
      <c r="T433" s="7"/>
      <c r="U433" s="7"/>
      <c r="V433" s="7"/>
      <c r="W433" s="7"/>
      <c r="X433" s="5"/>
      <c r="Y433" s="5"/>
      <c r="Z433" s="5"/>
      <c r="AA433" s="5"/>
      <c r="AB433" s="5"/>
    </row>
    <row r="434" spans="1:28" ht="12.75" customHeight="1" x14ac:dyDescent="0.25">
      <c r="A434" s="5"/>
      <c r="B434" s="5"/>
      <c r="C434" s="5"/>
      <c r="D434" s="164"/>
      <c r="E434" s="6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7"/>
      <c r="R434" s="7"/>
      <c r="S434" s="7"/>
      <c r="T434" s="7"/>
      <c r="U434" s="7"/>
      <c r="V434" s="7"/>
      <c r="W434" s="7"/>
      <c r="X434" s="5"/>
      <c r="Y434" s="5"/>
      <c r="Z434" s="5"/>
      <c r="AA434" s="5"/>
      <c r="AB434" s="5"/>
    </row>
    <row r="435" spans="1:28" ht="12.75" customHeight="1" x14ac:dyDescent="0.25">
      <c r="A435" s="5"/>
      <c r="B435" s="5"/>
      <c r="C435" s="5"/>
      <c r="D435" s="164"/>
      <c r="E435" s="6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7"/>
      <c r="R435" s="7"/>
      <c r="S435" s="7"/>
      <c r="T435" s="7"/>
      <c r="U435" s="7"/>
      <c r="V435" s="7"/>
      <c r="W435" s="7"/>
      <c r="X435" s="5"/>
      <c r="Y435" s="5"/>
      <c r="Z435" s="5"/>
      <c r="AA435" s="5"/>
      <c r="AB435" s="5"/>
    </row>
    <row r="436" spans="1:28" ht="12.75" customHeight="1" x14ac:dyDescent="0.25">
      <c r="A436" s="5"/>
      <c r="B436" s="5"/>
      <c r="C436" s="5"/>
      <c r="D436" s="164"/>
      <c r="E436" s="6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7"/>
      <c r="R436" s="7"/>
      <c r="S436" s="7"/>
      <c r="T436" s="7"/>
      <c r="U436" s="7"/>
      <c r="V436" s="7"/>
      <c r="W436" s="7"/>
      <c r="X436" s="5"/>
      <c r="Y436" s="5"/>
      <c r="Z436" s="5"/>
      <c r="AA436" s="5"/>
      <c r="AB436" s="5"/>
    </row>
    <row r="437" spans="1:28" ht="12.75" customHeight="1" x14ac:dyDescent="0.25">
      <c r="A437" s="5"/>
      <c r="B437" s="5"/>
      <c r="C437" s="5"/>
      <c r="D437" s="164"/>
      <c r="E437" s="6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7"/>
      <c r="R437" s="7"/>
      <c r="S437" s="7"/>
      <c r="T437" s="7"/>
      <c r="U437" s="7"/>
      <c r="V437" s="7"/>
      <c r="W437" s="7"/>
      <c r="X437" s="5"/>
      <c r="Y437" s="5"/>
      <c r="Z437" s="5"/>
      <c r="AA437" s="5"/>
      <c r="AB437" s="5"/>
    </row>
    <row r="438" spans="1:28" ht="12.75" customHeight="1" x14ac:dyDescent="0.25">
      <c r="A438" s="5"/>
      <c r="B438" s="5"/>
      <c r="C438" s="5"/>
      <c r="D438" s="164"/>
      <c r="E438" s="6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7"/>
      <c r="R438" s="7"/>
      <c r="S438" s="7"/>
      <c r="T438" s="7"/>
      <c r="U438" s="7"/>
      <c r="V438" s="7"/>
      <c r="W438" s="7"/>
      <c r="X438" s="5"/>
      <c r="Y438" s="5"/>
      <c r="Z438" s="5"/>
      <c r="AA438" s="5"/>
      <c r="AB438" s="5"/>
    </row>
    <row r="439" spans="1:28" ht="12.75" customHeight="1" x14ac:dyDescent="0.25">
      <c r="A439" s="5"/>
      <c r="B439" s="5"/>
      <c r="C439" s="5"/>
      <c r="D439" s="164"/>
      <c r="E439" s="6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7"/>
      <c r="R439" s="7"/>
      <c r="S439" s="7"/>
      <c r="T439" s="7"/>
      <c r="U439" s="7"/>
      <c r="V439" s="7"/>
      <c r="W439" s="7"/>
      <c r="X439" s="5"/>
      <c r="Y439" s="5"/>
      <c r="Z439" s="5"/>
      <c r="AA439" s="5"/>
      <c r="AB439" s="5"/>
    </row>
    <row r="440" spans="1:28" ht="12.75" customHeight="1" x14ac:dyDescent="0.25">
      <c r="A440" s="5"/>
      <c r="B440" s="5"/>
      <c r="C440" s="5"/>
      <c r="D440" s="164"/>
      <c r="E440" s="6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7"/>
      <c r="R440" s="7"/>
      <c r="S440" s="7"/>
      <c r="T440" s="7"/>
      <c r="U440" s="7"/>
      <c r="V440" s="7"/>
      <c r="W440" s="7"/>
      <c r="X440" s="5"/>
      <c r="Y440" s="5"/>
      <c r="Z440" s="5"/>
      <c r="AA440" s="5"/>
      <c r="AB440" s="5"/>
    </row>
    <row r="441" spans="1:28" ht="12.75" customHeight="1" x14ac:dyDescent="0.25">
      <c r="A441" s="5"/>
      <c r="B441" s="5"/>
      <c r="C441" s="5"/>
      <c r="D441" s="164"/>
      <c r="E441" s="6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7"/>
      <c r="R441" s="7"/>
      <c r="S441" s="7"/>
      <c r="T441" s="7"/>
      <c r="U441" s="7"/>
      <c r="V441" s="7"/>
      <c r="W441" s="7"/>
      <c r="X441" s="5"/>
      <c r="Y441" s="5"/>
      <c r="Z441" s="5"/>
      <c r="AA441" s="5"/>
      <c r="AB441" s="5"/>
    </row>
    <row r="442" spans="1:28" ht="12.75" customHeight="1" x14ac:dyDescent="0.25">
      <c r="A442" s="5"/>
      <c r="B442" s="5"/>
      <c r="C442" s="5"/>
      <c r="D442" s="164"/>
      <c r="E442" s="6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7"/>
      <c r="R442" s="7"/>
      <c r="S442" s="7"/>
      <c r="T442" s="7"/>
      <c r="U442" s="7"/>
      <c r="V442" s="7"/>
      <c r="W442" s="7"/>
      <c r="X442" s="5"/>
      <c r="Y442" s="5"/>
      <c r="Z442" s="5"/>
      <c r="AA442" s="5"/>
      <c r="AB442" s="5"/>
    </row>
    <row r="443" spans="1:28" ht="12.75" customHeight="1" x14ac:dyDescent="0.25">
      <c r="A443" s="5"/>
      <c r="B443" s="5"/>
      <c r="C443" s="5"/>
      <c r="D443" s="164"/>
      <c r="E443" s="6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7"/>
      <c r="R443" s="7"/>
      <c r="S443" s="7"/>
      <c r="T443" s="7"/>
      <c r="U443" s="7"/>
      <c r="V443" s="7"/>
      <c r="W443" s="7"/>
      <c r="X443" s="5"/>
      <c r="Y443" s="5"/>
      <c r="Z443" s="5"/>
      <c r="AA443" s="5"/>
      <c r="AB443" s="5"/>
    </row>
    <row r="444" spans="1:28" ht="12.75" customHeight="1" x14ac:dyDescent="0.25">
      <c r="A444" s="5"/>
      <c r="B444" s="5"/>
      <c r="C444" s="5"/>
      <c r="D444" s="164"/>
      <c r="E444" s="6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7"/>
      <c r="R444" s="7"/>
      <c r="S444" s="7"/>
      <c r="T444" s="7"/>
      <c r="U444" s="7"/>
      <c r="V444" s="7"/>
      <c r="W444" s="7"/>
      <c r="X444" s="5"/>
      <c r="Y444" s="5"/>
      <c r="Z444" s="5"/>
      <c r="AA444" s="5"/>
      <c r="AB444" s="5"/>
    </row>
    <row r="445" spans="1:28" ht="12.75" customHeight="1" x14ac:dyDescent="0.25">
      <c r="A445" s="5"/>
      <c r="B445" s="5"/>
      <c r="C445" s="5"/>
      <c r="D445" s="164"/>
      <c r="E445" s="6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7"/>
      <c r="R445" s="7"/>
      <c r="S445" s="7"/>
      <c r="T445" s="7"/>
      <c r="U445" s="7"/>
      <c r="V445" s="7"/>
      <c r="W445" s="7"/>
      <c r="X445" s="5"/>
      <c r="Y445" s="5"/>
      <c r="Z445" s="5"/>
      <c r="AA445" s="5"/>
      <c r="AB445" s="5"/>
    </row>
    <row r="446" spans="1:28" ht="12.75" customHeight="1" x14ac:dyDescent="0.25">
      <c r="A446" s="5"/>
      <c r="B446" s="5"/>
      <c r="C446" s="5"/>
      <c r="D446" s="164"/>
      <c r="E446" s="6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7"/>
      <c r="R446" s="7"/>
      <c r="S446" s="7"/>
      <c r="T446" s="7"/>
      <c r="U446" s="7"/>
      <c r="V446" s="7"/>
      <c r="W446" s="7"/>
      <c r="X446" s="5"/>
      <c r="Y446" s="5"/>
      <c r="Z446" s="5"/>
      <c r="AA446" s="5"/>
      <c r="AB446" s="5"/>
    </row>
    <row r="447" spans="1:28" ht="12.75" customHeight="1" x14ac:dyDescent="0.25">
      <c r="A447" s="5"/>
      <c r="B447" s="5"/>
      <c r="C447" s="5"/>
      <c r="D447" s="164"/>
      <c r="E447" s="6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7"/>
      <c r="R447" s="7"/>
      <c r="S447" s="7"/>
      <c r="T447" s="7"/>
      <c r="U447" s="7"/>
      <c r="V447" s="7"/>
      <c r="W447" s="7"/>
      <c r="X447" s="5"/>
      <c r="Y447" s="5"/>
      <c r="Z447" s="5"/>
      <c r="AA447" s="5"/>
      <c r="AB447" s="5"/>
    </row>
    <row r="448" spans="1:28" ht="12.75" customHeight="1" x14ac:dyDescent="0.25">
      <c r="A448" s="5"/>
      <c r="B448" s="5"/>
      <c r="C448" s="5"/>
      <c r="D448" s="164"/>
      <c r="E448" s="6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7"/>
      <c r="R448" s="7"/>
      <c r="S448" s="7"/>
      <c r="T448" s="7"/>
      <c r="U448" s="7"/>
      <c r="V448" s="7"/>
      <c r="W448" s="7"/>
      <c r="X448" s="5"/>
      <c r="Y448" s="5"/>
      <c r="Z448" s="5"/>
      <c r="AA448" s="5"/>
      <c r="AB448" s="5"/>
    </row>
    <row r="449" spans="1:28" ht="12.75" customHeight="1" x14ac:dyDescent="0.25">
      <c r="A449" s="5"/>
      <c r="B449" s="5"/>
      <c r="C449" s="5"/>
      <c r="D449" s="164"/>
      <c r="E449" s="6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7"/>
      <c r="R449" s="7"/>
      <c r="S449" s="7"/>
      <c r="T449" s="7"/>
      <c r="U449" s="7"/>
      <c r="V449" s="7"/>
      <c r="W449" s="7"/>
      <c r="X449" s="5"/>
      <c r="Y449" s="5"/>
      <c r="Z449" s="5"/>
      <c r="AA449" s="5"/>
      <c r="AB449" s="5"/>
    </row>
    <row r="450" spans="1:28" ht="12.75" customHeight="1" x14ac:dyDescent="0.25">
      <c r="A450" s="5"/>
      <c r="B450" s="5"/>
      <c r="C450" s="5"/>
      <c r="D450" s="164"/>
      <c r="E450" s="6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7"/>
      <c r="R450" s="7"/>
      <c r="S450" s="7"/>
      <c r="T450" s="7"/>
      <c r="U450" s="7"/>
      <c r="V450" s="7"/>
      <c r="W450" s="7"/>
      <c r="X450" s="5"/>
      <c r="Y450" s="5"/>
      <c r="Z450" s="5"/>
      <c r="AA450" s="5"/>
      <c r="AB450" s="5"/>
    </row>
    <row r="451" spans="1:28" ht="12.75" customHeight="1" x14ac:dyDescent="0.25">
      <c r="A451" s="5"/>
      <c r="B451" s="5"/>
      <c r="C451" s="5"/>
      <c r="D451" s="164"/>
      <c r="E451" s="6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7"/>
      <c r="R451" s="7"/>
      <c r="S451" s="7"/>
      <c r="T451" s="7"/>
      <c r="U451" s="7"/>
      <c r="V451" s="7"/>
      <c r="W451" s="7"/>
      <c r="X451" s="5"/>
      <c r="Y451" s="5"/>
      <c r="Z451" s="5"/>
      <c r="AA451" s="5"/>
      <c r="AB451" s="5"/>
    </row>
    <row r="452" spans="1:28" ht="12.75" customHeight="1" x14ac:dyDescent="0.25">
      <c r="A452" s="5"/>
      <c r="B452" s="5"/>
      <c r="C452" s="5"/>
      <c r="D452" s="164"/>
      <c r="E452" s="6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7"/>
      <c r="R452" s="7"/>
      <c r="S452" s="7"/>
      <c r="T452" s="7"/>
      <c r="U452" s="7"/>
      <c r="V452" s="7"/>
      <c r="W452" s="7"/>
      <c r="X452" s="5"/>
      <c r="Y452" s="5"/>
      <c r="Z452" s="5"/>
      <c r="AA452" s="5"/>
      <c r="AB452" s="5"/>
    </row>
    <row r="453" spans="1:28" ht="12.75" customHeight="1" x14ac:dyDescent="0.25">
      <c r="A453" s="5"/>
      <c r="B453" s="5"/>
      <c r="C453" s="5"/>
      <c r="D453" s="164"/>
      <c r="E453" s="6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7"/>
      <c r="R453" s="7"/>
      <c r="S453" s="7"/>
      <c r="T453" s="7"/>
      <c r="U453" s="7"/>
      <c r="V453" s="7"/>
      <c r="W453" s="7"/>
      <c r="X453" s="5"/>
      <c r="Y453" s="5"/>
      <c r="Z453" s="5"/>
      <c r="AA453" s="5"/>
      <c r="AB453" s="5"/>
    </row>
    <row r="454" spans="1:28" ht="12.75" customHeight="1" x14ac:dyDescent="0.25">
      <c r="A454" s="5"/>
      <c r="B454" s="5"/>
      <c r="C454" s="5"/>
      <c r="D454" s="164"/>
      <c r="E454" s="6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7"/>
      <c r="R454" s="7"/>
      <c r="S454" s="7"/>
      <c r="T454" s="7"/>
      <c r="U454" s="7"/>
      <c r="V454" s="7"/>
      <c r="W454" s="7"/>
      <c r="X454" s="5"/>
      <c r="Y454" s="5"/>
      <c r="Z454" s="5"/>
      <c r="AA454" s="5"/>
      <c r="AB454" s="5"/>
    </row>
    <row r="455" spans="1:28" ht="12.75" customHeight="1" x14ac:dyDescent="0.25">
      <c r="A455" s="5"/>
      <c r="B455" s="5"/>
      <c r="C455" s="5"/>
      <c r="D455" s="164"/>
      <c r="E455" s="6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7"/>
      <c r="R455" s="7"/>
      <c r="S455" s="7"/>
      <c r="T455" s="7"/>
      <c r="U455" s="7"/>
      <c r="V455" s="7"/>
      <c r="W455" s="7"/>
      <c r="X455" s="5"/>
      <c r="Y455" s="5"/>
      <c r="Z455" s="5"/>
      <c r="AA455" s="5"/>
      <c r="AB455" s="5"/>
    </row>
    <row r="456" spans="1:28" ht="12.75" customHeight="1" x14ac:dyDescent="0.25">
      <c r="A456" s="5"/>
      <c r="B456" s="5"/>
      <c r="C456" s="5"/>
      <c r="D456" s="164"/>
      <c r="E456" s="6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7"/>
      <c r="R456" s="7"/>
      <c r="S456" s="7"/>
      <c r="T456" s="7"/>
      <c r="U456" s="7"/>
      <c r="V456" s="7"/>
      <c r="W456" s="7"/>
      <c r="X456" s="5"/>
      <c r="Y456" s="5"/>
      <c r="Z456" s="5"/>
      <c r="AA456" s="5"/>
      <c r="AB456" s="5"/>
    </row>
    <row r="457" spans="1:28" ht="12.75" customHeight="1" x14ac:dyDescent="0.25">
      <c r="A457" s="5"/>
      <c r="B457" s="5"/>
      <c r="C457" s="5"/>
      <c r="D457" s="164"/>
      <c r="E457" s="6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7"/>
      <c r="R457" s="7"/>
      <c r="S457" s="7"/>
      <c r="T457" s="7"/>
      <c r="U457" s="7"/>
      <c r="V457" s="7"/>
      <c r="W457" s="7"/>
      <c r="X457" s="5"/>
      <c r="Y457" s="5"/>
      <c r="Z457" s="5"/>
      <c r="AA457" s="5"/>
      <c r="AB457" s="5"/>
    </row>
    <row r="458" spans="1:28" ht="12.75" customHeight="1" x14ac:dyDescent="0.25">
      <c r="A458" s="5"/>
      <c r="B458" s="5"/>
      <c r="C458" s="5"/>
      <c r="D458" s="164"/>
      <c r="E458" s="6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7"/>
      <c r="R458" s="7"/>
      <c r="S458" s="7"/>
      <c r="T458" s="7"/>
      <c r="U458" s="7"/>
      <c r="V458" s="7"/>
      <c r="W458" s="7"/>
      <c r="X458" s="5"/>
      <c r="Y458" s="5"/>
      <c r="Z458" s="5"/>
      <c r="AA458" s="5"/>
      <c r="AB458" s="5"/>
    </row>
    <row r="459" spans="1:28" ht="12.75" customHeight="1" x14ac:dyDescent="0.25">
      <c r="A459" s="5"/>
      <c r="B459" s="5"/>
      <c r="C459" s="5"/>
      <c r="D459" s="164"/>
      <c r="E459" s="6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7"/>
      <c r="R459" s="7"/>
      <c r="S459" s="7"/>
      <c r="T459" s="7"/>
      <c r="U459" s="7"/>
      <c r="V459" s="7"/>
      <c r="W459" s="7"/>
      <c r="X459" s="5"/>
      <c r="Y459" s="5"/>
      <c r="Z459" s="5"/>
      <c r="AA459" s="5"/>
      <c r="AB459" s="5"/>
    </row>
    <row r="460" spans="1:28" ht="12.75" customHeight="1" x14ac:dyDescent="0.25">
      <c r="A460" s="5"/>
      <c r="B460" s="5"/>
      <c r="C460" s="5"/>
      <c r="D460" s="164"/>
      <c r="E460" s="6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7"/>
      <c r="R460" s="7"/>
      <c r="S460" s="7"/>
      <c r="T460" s="7"/>
      <c r="U460" s="7"/>
      <c r="V460" s="7"/>
      <c r="W460" s="7"/>
      <c r="X460" s="5"/>
      <c r="Y460" s="5"/>
      <c r="Z460" s="5"/>
      <c r="AA460" s="5"/>
      <c r="AB460" s="5"/>
    </row>
    <row r="461" spans="1:28" ht="12.75" customHeight="1" x14ac:dyDescent="0.25">
      <c r="A461" s="5"/>
      <c r="B461" s="5"/>
      <c r="C461" s="5"/>
      <c r="D461" s="164"/>
      <c r="E461" s="6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7"/>
      <c r="R461" s="7"/>
      <c r="S461" s="7"/>
      <c r="T461" s="7"/>
      <c r="U461" s="7"/>
      <c r="V461" s="7"/>
      <c r="W461" s="7"/>
      <c r="X461" s="5"/>
      <c r="Y461" s="5"/>
      <c r="Z461" s="5"/>
      <c r="AA461" s="5"/>
      <c r="AB461" s="5"/>
    </row>
    <row r="462" spans="1:28" ht="12.75" customHeight="1" x14ac:dyDescent="0.25">
      <c r="A462" s="5"/>
      <c r="B462" s="5"/>
      <c r="C462" s="5"/>
      <c r="D462" s="164"/>
      <c r="E462" s="6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7"/>
      <c r="R462" s="7"/>
      <c r="S462" s="7"/>
      <c r="T462" s="7"/>
      <c r="U462" s="7"/>
      <c r="V462" s="7"/>
      <c r="W462" s="7"/>
      <c r="X462" s="5"/>
      <c r="Y462" s="5"/>
      <c r="Z462" s="5"/>
      <c r="AA462" s="5"/>
      <c r="AB462" s="5"/>
    </row>
    <row r="463" spans="1:28" ht="12.75" customHeight="1" x14ac:dyDescent="0.25">
      <c r="A463" s="5"/>
      <c r="B463" s="5"/>
      <c r="C463" s="5"/>
      <c r="D463" s="164"/>
      <c r="E463" s="6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7"/>
      <c r="R463" s="7"/>
      <c r="S463" s="7"/>
      <c r="T463" s="7"/>
      <c r="U463" s="7"/>
      <c r="V463" s="7"/>
      <c r="W463" s="7"/>
      <c r="X463" s="5"/>
      <c r="Y463" s="5"/>
      <c r="Z463" s="5"/>
      <c r="AA463" s="5"/>
      <c r="AB463" s="5"/>
    </row>
    <row r="464" spans="1:28" ht="12.75" customHeight="1" x14ac:dyDescent="0.25">
      <c r="A464" s="5"/>
      <c r="B464" s="5"/>
      <c r="C464" s="5"/>
      <c r="D464" s="164"/>
      <c r="E464" s="6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7"/>
      <c r="R464" s="7"/>
      <c r="S464" s="7"/>
      <c r="T464" s="7"/>
      <c r="U464" s="7"/>
      <c r="V464" s="7"/>
      <c r="W464" s="7"/>
      <c r="X464" s="5"/>
      <c r="Y464" s="5"/>
      <c r="Z464" s="5"/>
      <c r="AA464" s="5"/>
      <c r="AB464" s="5"/>
    </row>
    <row r="465" spans="1:28" ht="12.75" customHeight="1" x14ac:dyDescent="0.25">
      <c r="A465" s="5"/>
      <c r="B465" s="5"/>
      <c r="C465" s="5"/>
      <c r="D465" s="164"/>
      <c r="E465" s="6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7"/>
      <c r="R465" s="7"/>
      <c r="S465" s="7"/>
      <c r="T465" s="7"/>
      <c r="U465" s="7"/>
      <c r="V465" s="7"/>
      <c r="W465" s="7"/>
      <c r="X465" s="5"/>
      <c r="Y465" s="5"/>
      <c r="Z465" s="5"/>
      <c r="AA465" s="5"/>
      <c r="AB465" s="5"/>
    </row>
    <row r="466" spans="1:28" ht="12.75" customHeight="1" x14ac:dyDescent="0.25">
      <c r="A466" s="5"/>
      <c r="B466" s="5"/>
      <c r="C466" s="5"/>
      <c r="D466" s="164"/>
      <c r="E466" s="6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7"/>
      <c r="R466" s="7"/>
      <c r="S466" s="7"/>
      <c r="T466" s="7"/>
      <c r="U466" s="7"/>
      <c r="V466" s="7"/>
      <c r="W466" s="7"/>
      <c r="X466" s="5"/>
      <c r="Y466" s="5"/>
      <c r="Z466" s="5"/>
      <c r="AA466" s="5"/>
      <c r="AB466" s="5"/>
    </row>
    <row r="467" spans="1:28" ht="12.75" customHeight="1" x14ac:dyDescent="0.25">
      <c r="A467" s="5"/>
      <c r="B467" s="5"/>
      <c r="C467" s="5"/>
      <c r="D467" s="164"/>
      <c r="E467" s="6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7"/>
      <c r="R467" s="7"/>
      <c r="S467" s="7"/>
      <c r="T467" s="7"/>
      <c r="U467" s="7"/>
      <c r="V467" s="7"/>
      <c r="W467" s="7"/>
      <c r="X467" s="5"/>
      <c r="Y467" s="5"/>
      <c r="Z467" s="5"/>
      <c r="AA467" s="5"/>
      <c r="AB467" s="5"/>
    </row>
    <row r="468" spans="1:28" ht="12.75" customHeight="1" x14ac:dyDescent="0.25">
      <c r="A468" s="5"/>
      <c r="B468" s="5"/>
      <c r="C468" s="5"/>
      <c r="D468" s="164"/>
      <c r="E468" s="6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7"/>
      <c r="R468" s="7"/>
      <c r="S468" s="7"/>
      <c r="T468" s="7"/>
      <c r="U468" s="7"/>
      <c r="V468" s="7"/>
      <c r="W468" s="7"/>
      <c r="X468" s="5"/>
      <c r="Y468" s="5"/>
      <c r="Z468" s="5"/>
      <c r="AA468" s="5"/>
      <c r="AB468" s="5"/>
    </row>
    <row r="469" spans="1:28" ht="12.75" customHeight="1" x14ac:dyDescent="0.25">
      <c r="A469" s="5"/>
      <c r="B469" s="5"/>
      <c r="C469" s="5"/>
      <c r="D469" s="164"/>
      <c r="E469" s="6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7"/>
      <c r="R469" s="7"/>
      <c r="S469" s="7"/>
      <c r="T469" s="7"/>
      <c r="U469" s="7"/>
      <c r="V469" s="7"/>
      <c r="W469" s="7"/>
      <c r="X469" s="5"/>
      <c r="Y469" s="5"/>
      <c r="Z469" s="5"/>
      <c r="AA469" s="5"/>
      <c r="AB469" s="5"/>
    </row>
    <row r="470" spans="1:28" ht="12.75" customHeight="1" x14ac:dyDescent="0.25">
      <c r="A470" s="5"/>
      <c r="B470" s="5"/>
      <c r="C470" s="5"/>
      <c r="D470" s="164"/>
      <c r="E470" s="6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7"/>
      <c r="R470" s="7"/>
      <c r="S470" s="7"/>
      <c r="T470" s="7"/>
      <c r="U470" s="7"/>
      <c r="V470" s="7"/>
      <c r="W470" s="7"/>
      <c r="X470" s="5"/>
      <c r="Y470" s="5"/>
      <c r="Z470" s="5"/>
      <c r="AA470" s="5"/>
      <c r="AB470" s="5"/>
    </row>
    <row r="471" spans="1:28" ht="12.75" customHeight="1" x14ac:dyDescent="0.25">
      <c r="A471" s="5"/>
      <c r="B471" s="5"/>
      <c r="C471" s="5"/>
      <c r="D471" s="164"/>
      <c r="E471" s="6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7"/>
      <c r="R471" s="7"/>
      <c r="S471" s="7"/>
      <c r="T471" s="7"/>
      <c r="U471" s="7"/>
      <c r="V471" s="7"/>
      <c r="W471" s="7"/>
      <c r="X471" s="5"/>
      <c r="Y471" s="5"/>
      <c r="Z471" s="5"/>
      <c r="AA471" s="5"/>
      <c r="AB471" s="5"/>
    </row>
    <row r="472" spans="1:28" ht="12.75" customHeight="1" x14ac:dyDescent="0.25">
      <c r="A472" s="5"/>
      <c r="B472" s="5"/>
      <c r="C472" s="5"/>
      <c r="D472" s="164"/>
      <c r="E472" s="6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7"/>
      <c r="R472" s="7"/>
      <c r="S472" s="7"/>
      <c r="T472" s="7"/>
      <c r="U472" s="7"/>
      <c r="V472" s="7"/>
      <c r="W472" s="7"/>
      <c r="X472" s="5"/>
      <c r="Y472" s="5"/>
      <c r="Z472" s="5"/>
      <c r="AA472" s="5"/>
      <c r="AB472" s="5"/>
    </row>
    <row r="473" spans="1:28" ht="12.75" customHeight="1" x14ac:dyDescent="0.25">
      <c r="A473" s="5"/>
      <c r="B473" s="5"/>
      <c r="C473" s="5"/>
      <c r="D473" s="164"/>
      <c r="E473" s="6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7"/>
      <c r="R473" s="7"/>
      <c r="S473" s="7"/>
      <c r="T473" s="7"/>
      <c r="U473" s="7"/>
      <c r="V473" s="7"/>
      <c r="W473" s="7"/>
      <c r="X473" s="5"/>
      <c r="Y473" s="5"/>
      <c r="Z473" s="5"/>
      <c r="AA473" s="5"/>
      <c r="AB473" s="5"/>
    </row>
    <row r="474" spans="1:28" ht="12.75" customHeight="1" x14ac:dyDescent="0.25">
      <c r="A474" s="5"/>
      <c r="B474" s="5"/>
      <c r="C474" s="5"/>
      <c r="D474" s="164"/>
      <c r="E474" s="6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7"/>
      <c r="R474" s="7"/>
      <c r="S474" s="7"/>
      <c r="T474" s="7"/>
      <c r="U474" s="7"/>
      <c r="V474" s="7"/>
      <c r="W474" s="7"/>
      <c r="X474" s="5"/>
      <c r="Y474" s="5"/>
      <c r="Z474" s="5"/>
      <c r="AA474" s="5"/>
      <c r="AB474" s="5"/>
    </row>
    <row r="475" spans="1:28" ht="12.75" customHeight="1" x14ac:dyDescent="0.25">
      <c r="A475" s="5"/>
      <c r="B475" s="5"/>
      <c r="C475" s="5"/>
      <c r="D475" s="164"/>
      <c r="E475" s="6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7"/>
      <c r="R475" s="7"/>
      <c r="S475" s="7"/>
      <c r="T475" s="7"/>
      <c r="U475" s="7"/>
      <c r="V475" s="7"/>
      <c r="W475" s="7"/>
      <c r="X475" s="5"/>
      <c r="Y475" s="5"/>
      <c r="Z475" s="5"/>
      <c r="AA475" s="5"/>
      <c r="AB475" s="5"/>
    </row>
    <row r="476" spans="1:28" ht="12.75" customHeight="1" x14ac:dyDescent="0.25">
      <c r="A476" s="5"/>
      <c r="B476" s="5"/>
      <c r="C476" s="5"/>
      <c r="D476" s="164"/>
      <c r="E476" s="6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7"/>
      <c r="R476" s="7"/>
      <c r="S476" s="7"/>
      <c r="T476" s="7"/>
      <c r="U476" s="7"/>
      <c r="V476" s="7"/>
      <c r="W476" s="7"/>
      <c r="X476" s="5"/>
      <c r="Y476" s="5"/>
      <c r="Z476" s="5"/>
      <c r="AA476" s="5"/>
      <c r="AB476" s="5"/>
    </row>
    <row r="477" spans="1:28" ht="12.75" customHeight="1" x14ac:dyDescent="0.25">
      <c r="A477" s="5"/>
      <c r="B477" s="5"/>
      <c r="C477" s="5"/>
      <c r="D477" s="164"/>
      <c r="E477" s="6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7"/>
      <c r="R477" s="7"/>
      <c r="S477" s="7"/>
      <c r="T477" s="7"/>
      <c r="U477" s="7"/>
      <c r="V477" s="7"/>
      <c r="W477" s="7"/>
      <c r="X477" s="5"/>
      <c r="Y477" s="5"/>
      <c r="Z477" s="5"/>
      <c r="AA477" s="5"/>
      <c r="AB477" s="5"/>
    </row>
    <row r="478" spans="1:28" ht="12.75" customHeight="1" x14ac:dyDescent="0.25">
      <c r="A478" s="5"/>
      <c r="B478" s="5"/>
      <c r="C478" s="5"/>
      <c r="D478" s="164"/>
      <c r="E478" s="6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7"/>
      <c r="R478" s="7"/>
      <c r="S478" s="7"/>
      <c r="T478" s="7"/>
      <c r="U478" s="7"/>
      <c r="V478" s="7"/>
      <c r="W478" s="7"/>
      <c r="X478" s="5"/>
      <c r="Y478" s="5"/>
      <c r="Z478" s="5"/>
      <c r="AA478" s="5"/>
      <c r="AB478" s="5"/>
    </row>
    <row r="479" spans="1:28" ht="12.75" customHeight="1" x14ac:dyDescent="0.25">
      <c r="A479" s="5"/>
      <c r="B479" s="5"/>
      <c r="C479" s="5"/>
      <c r="D479" s="164"/>
      <c r="E479" s="6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7"/>
      <c r="R479" s="7"/>
      <c r="S479" s="7"/>
      <c r="T479" s="7"/>
      <c r="U479" s="7"/>
      <c r="V479" s="7"/>
      <c r="W479" s="7"/>
      <c r="X479" s="5"/>
      <c r="Y479" s="5"/>
      <c r="Z479" s="5"/>
      <c r="AA479" s="5"/>
      <c r="AB479" s="5"/>
    </row>
    <row r="480" spans="1:28" ht="12.75" customHeight="1" x14ac:dyDescent="0.25">
      <c r="A480" s="5"/>
      <c r="B480" s="5"/>
      <c r="C480" s="5"/>
      <c r="D480" s="164"/>
      <c r="E480" s="6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7"/>
      <c r="R480" s="7"/>
      <c r="S480" s="7"/>
      <c r="T480" s="7"/>
      <c r="U480" s="7"/>
      <c r="V480" s="7"/>
      <c r="W480" s="7"/>
      <c r="X480" s="5"/>
      <c r="Y480" s="5"/>
      <c r="Z480" s="5"/>
      <c r="AA480" s="5"/>
      <c r="AB480" s="5"/>
    </row>
    <row r="481" spans="1:28" ht="12.75" customHeight="1" x14ac:dyDescent="0.25">
      <c r="A481" s="5"/>
      <c r="B481" s="5"/>
      <c r="C481" s="5"/>
      <c r="D481" s="164"/>
      <c r="E481" s="6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7"/>
      <c r="R481" s="7"/>
      <c r="S481" s="7"/>
      <c r="T481" s="7"/>
      <c r="U481" s="7"/>
      <c r="V481" s="7"/>
      <c r="W481" s="7"/>
      <c r="X481" s="5"/>
      <c r="Y481" s="5"/>
      <c r="Z481" s="5"/>
      <c r="AA481" s="5"/>
      <c r="AB481" s="5"/>
    </row>
    <row r="482" spans="1:28" ht="12.75" customHeight="1" x14ac:dyDescent="0.25">
      <c r="A482" s="5"/>
      <c r="B482" s="5"/>
      <c r="C482" s="5"/>
      <c r="D482" s="164"/>
      <c r="E482" s="6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7"/>
      <c r="R482" s="7"/>
      <c r="S482" s="7"/>
      <c r="T482" s="7"/>
      <c r="U482" s="7"/>
      <c r="V482" s="7"/>
      <c r="W482" s="7"/>
      <c r="X482" s="5"/>
      <c r="Y482" s="5"/>
      <c r="Z482" s="5"/>
      <c r="AA482" s="5"/>
      <c r="AB482" s="5"/>
    </row>
    <row r="483" spans="1:28" ht="12.75" customHeight="1" x14ac:dyDescent="0.25">
      <c r="A483" s="5"/>
      <c r="B483" s="5"/>
      <c r="C483" s="5"/>
      <c r="D483" s="164"/>
      <c r="E483" s="6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7"/>
      <c r="R483" s="7"/>
      <c r="S483" s="7"/>
      <c r="T483" s="7"/>
      <c r="U483" s="7"/>
      <c r="V483" s="7"/>
      <c r="W483" s="7"/>
      <c r="X483" s="5"/>
      <c r="Y483" s="5"/>
      <c r="Z483" s="5"/>
      <c r="AA483" s="5"/>
      <c r="AB483" s="5"/>
    </row>
    <row r="484" spans="1:28" ht="12.75" customHeight="1" x14ac:dyDescent="0.25">
      <c r="A484" s="5"/>
      <c r="B484" s="5"/>
      <c r="C484" s="5"/>
      <c r="D484" s="164"/>
      <c r="E484" s="6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7"/>
      <c r="R484" s="7"/>
      <c r="S484" s="7"/>
      <c r="T484" s="7"/>
      <c r="U484" s="7"/>
      <c r="V484" s="7"/>
      <c r="W484" s="7"/>
      <c r="X484" s="5"/>
      <c r="Y484" s="5"/>
      <c r="Z484" s="5"/>
      <c r="AA484" s="5"/>
      <c r="AB484" s="5"/>
    </row>
    <row r="485" spans="1:28" ht="12.75" customHeight="1" x14ac:dyDescent="0.25">
      <c r="A485" s="5"/>
      <c r="B485" s="5"/>
      <c r="C485" s="5"/>
      <c r="D485" s="164"/>
      <c r="E485" s="6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7"/>
      <c r="R485" s="7"/>
      <c r="S485" s="7"/>
      <c r="T485" s="7"/>
      <c r="U485" s="7"/>
      <c r="V485" s="7"/>
      <c r="W485" s="7"/>
      <c r="X485" s="5"/>
      <c r="Y485" s="5"/>
      <c r="Z485" s="5"/>
      <c r="AA485" s="5"/>
      <c r="AB485" s="5"/>
    </row>
    <row r="486" spans="1:28" ht="12.75" customHeight="1" x14ac:dyDescent="0.25">
      <c r="A486" s="5"/>
      <c r="B486" s="5"/>
      <c r="C486" s="5"/>
      <c r="D486" s="164"/>
      <c r="E486" s="6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7"/>
      <c r="R486" s="7"/>
      <c r="S486" s="7"/>
      <c r="T486" s="7"/>
      <c r="U486" s="7"/>
      <c r="V486" s="7"/>
      <c r="W486" s="7"/>
      <c r="X486" s="5"/>
      <c r="Y486" s="5"/>
      <c r="Z486" s="5"/>
      <c r="AA486" s="5"/>
      <c r="AB486" s="5"/>
    </row>
    <row r="487" spans="1:28" ht="12.75" customHeight="1" x14ac:dyDescent="0.25">
      <c r="A487" s="5"/>
      <c r="B487" s="5"/>
      <c r="C487" s="5"/>
      <c r="D487" s="164"/>
      <c r="E487" s="6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7"/>
      <c r="R487" s="7"/>
      <c r="S487" s="7"/>
      <c r="T487" s="7"/>
      <c r="U487" s="7"/>
      <c r="V487" s="7"/>
      <c r="W487" s="7"/>
      <c r="X487" s="5"/>
      <c r="Y487" s="5"/>
      <c r="Z487" s="5"/>
      <c r="AA487" s="5"/>
      <c r="AB487" s="5"/>
    </row>
    <row r="488" spans="1:28" ht="12.75" customHeight="1" x14ac:dyDescent="0.25">
      <c r="A488" s="5"/>
      <c r="B488" s="5"/>
      <c r="C488" s="5"/>
      <c r="D488" s="164"/>
      <c r="E488" s="6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7"/>
      <c r="R488" s="7"/>
      <c r="S488" s="7"/>
      <c r="T488" s="7"/>
      <c r="U488" s="7"/>
      <c r="V488" s="7"/>
      <c r="W488" s="7"/>
      <c r="X488" s="5"/>
      <c r="Y488" s="5"/>
      <c r="Z488" s="5"/>
      <c r="AA488" s="5"/>
      <c r="AB488" s="5"/>
    </row>
    <row r="489" spans="1:28" ht="12.75" customHeight="1" x14ac:dyDescent="0.25">
      <c r="A489" s="5"/>
      <c r="B489" s="5"/>
      <c r="C489" s="5"/>
      <c r="D489" s="164"/>
      <c r="E489" s="6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7"/>
      <c r="R489" s="7"/>
      <c r="S489" s="7"/>
      <c r="T489" s="7"/>
      <c r="U489" s="7"/>
      <c r="V489" s="7"/>
      <c r="W489" s="7"/>
      <c r="X489" s="5"/>
      <c r="Y489" s="5"/>
      <c r="Z489" s="5"/>
      <c r="AA489" s="5"/>
      <c r="AB489" s="5"/>
    </row>
    <row r="490" spans="1:28" ht="12.75" customHeight="1" x14ac:dyDescent="0.25">
      <c r="A490" s="5"/>
      <c r="B490" s="5"/>
      <c r="C490" s="5"/>
      <c r="D490" s="164"/>
      <c r="E490" s="6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7"/>
      <c r="R490" s="7"/>
      <c r="S490" s="7"/>
      <c r="T490" s="7"/>
      <c r="U490" s="7"/>
      <c r="V490" s="7"/>
      <c r="W490" s="7"/>
      <c r="X490" s="5"/>
      <c r="Y490" s="5"/>
      <c r="Z490" s="5"/>
      <c r="AA490" s="5"/>
      <c r="AB490" s="5"/>
    </row>
    <row r="491" spans="1:28" ht="12.75" customHeight="1" x14ac:dyDescent="0.25">
      <c r="A491" s="5"/>
      <c r="B491" s="5"/>
      <c r="C491" s="5"/>
      <c r="D491" s="164"/>
      <c r="E491" s="6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7"/>
      <c r="R491" s="7"/>
      <c r="S491" s="7"/>
      <c r="T491" s="7"/>
      <c r="U491" s="7"/>
      <c r="V491" s="7"/>
      <c r="W491" s="7"/>
      <c r="X491" s="5"/>
      <c r="Y491" s="5"/>
      <c r="Z491" s="5"/>
      <c r="AA491" s="5"/>
      <c r="AB491" s="5"/>
    </row>
    <row r="492" spans="1:28" ht="12.75" customHeight="1" x14ac:dyDescent="0.25">
      <c r="A492" s="5"/>
      <c r="B492" s="5"/>
      <c r="C492" s="5"/>
      <c r="D492" s="164"/>
      <c r="E492" s="6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7"/>
      <c r="R492" s="7"/>
      <c r="S492" s="7"/>
      <c r="T492" s="7"/>
      <c r="U492" s="7"/>
      <c r="V492" s="7"/>
      <c r="W492" s="7"/>
      <c r="X492" s="5"/>
      <c r="Y492" s="5"/>
      <c r="Z492" s="5"/>
      <c r="AA492" s="5"/>
      <c r="AB492" s="5"/>
    </row>
    <row r="493" spans="1:28" ht="12.75" customHeight="1" x14ac:dyDescent="0.25">
      <c r="A493" s="5"/>
      <c r="B493" s="5"/>
      <c r="C493" s="5"/>
      <c r="D493" s="164"/>
      <c r="E493" s="6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7"/>
      <c r="R493" s="7"/>
      <c r="S493" s="7"/>
      <c r="T493" s="7"/>
      <c r="U493" s="7"/>
      <c r="V493" s="7"/>
      <c r="W493" s="7"/>
      <c r="X493" s="5"/>
      <c r="Y493" s="5"/>
      <c r="Z493" s="5"/>
      <c r="AA493" s="5"/>
      <c r="AB493" s="5"/>
    </row>
    <row r="494" spans="1:28" ht="12.75" customHeight="1" x14ac:dyDescent="0.25">
      <c r="A494" s="5"/>
      <c r="B494" s="5"/>
      <c r="C494" s="5"/>
      <c r="D494" s="164"/>
      <c r="E494" s="6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7"/>
      <c r="R494" s="7"/>
      <c r="S494" s="7"/>
      <c r="T494" s="7"/>
      <c r="U494" s="7"/>
      <c r="V494" s="7"/>
      <c r="W494" s="7"/>
      <c r="X494" s="5"/>
      <c r="Y494" s="5"/>
      <c r="Z494" s="5"/>
      <c r="AA494" s="5"/>
      <c r="AB494" s="5"/>
    </row>
    <row r="495" spans="1:28" ht="12.75" customHeight="1" x14ac:dyDescent="0.25">
      <c r="A495" s="5"/>
      <c r="B495" s="5"/>
      <c r="C495" s="5"/>
      <c r="D495" s="164"/>
      <c r="E495" s="6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7"/>
      <c r="R495" s="7"/>
      <c r="S495" s="7"/>
      <c r="T495" s="7"/>
      <c r="U495" s="7"/>
      <c r="V495" s="7"/>
      <c r="W495" s="7"/>
      <c r="X495" s="5"/>
      <c r="Y495" s="5"/>
      <c r="Z495" s="5"/>
      <c r="AA495" s="5"/>
      <c r="AB495" s="5"/>
    </row>
    <row r="496" spans="1:28" ht="12.75" customHeight="1" x14ac:dyDescent="0.25">
      <c r="A496" s="5"/>
      <c r="B496" s="5"/>
      <c r="C496" s="5"/>
      <c r="D496" s="164"/>
      <c r="E496" s="6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7"/>
      <c r="R496" s="7"/>
      <c r="S496" s="7"/>
      <c r="T496" s="7"/>
      <c r="U496" s="7"/>
      <c r="V496" s="7"/>
      <c r="W496" s="7"/>
      <c r="X496" s="5"/>
      <c r="Y496" s="5"/>
      <c r="Z496" s="5"/>
      <c r="AA496" s="5"/>
      <c r="AB496" s="5"/>
    </row>
    <row r="497" spans="1:28" ht="12.75" customHeight="1" x14ac:dyDescent="0.25">
      <c r="A497" s="5"/>
      <c r="B497" s="5"/>
      <c r="C497" s="5"/>
      <c r="D497" s="164"/>
      <c r="E497" s="6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7"/>
      <c r="R497" s="7"/>
      <c r="S497" s="7"/>
      <c r="T497" s="7"/>
      <c r="U497" s="7"/>
      <c r="V497" s="7"/>
      <c r="W497" s="7"/>
      <c r="X497" s="5"/>
      <c r="Y497" s="5"/>
      <c r="Z497" s="5"/>
      <c r="AA497" s="5"/>
      <c r="AB497" s="5"/>
    </row>
    <row r="498" spans="1:28" ht="12.75" customHeight="1" x14ac:dyDescent="0.25">
      <c r="A498" s="5"/>
      <c r="B498" s="5"/>
      <c r="C498" s="5"/>
      <c r="D498" s="164"/>
      <c r="E498" s="6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7"/>
      <c r="R498" s="7"/>
      <c r="S498" s="7"/>
      <c r="T498" s="7"/>
      <c r="U498" s="7"/>
      <c r="V498" s="7"/>
      <c r="W498" s="7"/>
      <c r="X498" s="5"/>
      <c r="Y498" s="5"/>
      <c r="Z498" s="5"/>
      <c r="AA498" s="5"/>
      <c r="AB498" s="5"/>
    </row>
    <row r="499" spans="1:28" ht="12.75" customHeight="1" x14ac:dyDescent="0.25">
      <c r="A499" s="5"/>
      <c r="B499" s="5"/>
      <c r="C499" s="5"/>
      <c r="D499" s="164"/>
      <c r="E499" s="6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7"/>
      <c r="R499" s="7"/>
      <c r="S499" s="7"/>
      <c r="T499" s="7"/>
      <c r="U499" s="7"/>
      <c r="V499" s="7"/>
      <c r="W499" s="7"/>
      <c r="X499" s="5"/>
      <c r="Y499" s="5"/>
      <c r="Z499" s="5"/>
      <c r="AA499" s="5"/>
      <c r="AB499" s="5"/>
    </row>
    <row r="500" spans="1:28" ht="12.75" customHeight="1" x14ac:dyDescent="0.25">
      <c r="A500" s="5"/>
      <c r="B500" s="5"/>
      <c r="C500" s="5"/>
      <c r="D500" s="164"/>
      <c r="E500" s="6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7"/>
      <c r="R500" s="7"/>
      <c r="S500" s="7"/>
      <c r="T500" s="7"/>
      <c r="U500" s="7"/>
      <c r="V500" s="7"/>
      <c r="W500" s="7"/>
      <c r="X500" s="5"/>
      <c r="Y500" s="5"/>
      <c r="Z500" s="5"/>
      <c r="AA500" s="5"/>
      <c r="AB500" s="5"/>
    </row>
    <row r="501" spans="1:28" ht="12.75" customHeight="1" x14ac:dyDescent="0.25">
      <c r="A501" s="5"/>
      <c r="B501" s="5"/>
      <c r="C501" s="5"/>
      <c r="D501" s="164"/>
      <c r="E501" s="6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7"/>
      <c r="R501" s="7"/>
      <c r="S501" s="7"/>
      <c r="T501" s="7"/>
      <c r="U501" s="7"/>
      <c r="V501" s="7"/>
      <c r="W501" s="7"/>
      <c r="X501" s="5"/>
      <c r="Y501" s="5"/>
      <c r="Z501" s="5"/>
      <c r="AA501" s="5"/>
      <c r="AB501" s="5"/>
    </row>
    <row r="502" spans="1:28" ht="12.75" customHeight="1" x14ac:dyDescent="0.25">
      <c r="A502" s="5"/>
      <c r="B502" s="5"/>
      <c r="C502" s="5"/>
      <c r="D502" s="164"/>
      <c r="E502" s="6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7"/>
      <c r="R502" s="7"/>
      <c r="S502" s="7"/>
      <c r="T502" s="7"/>
      <c r="U502" s="7"/>
      <c r="V502" s="7"/>
      <c r="W502" s="7"/>
      <c r="X502" s="5"/>
      <c r="Y502" s="5"/>
      <c r="Z502" s="5"/>
      <c r="AA502" s="5"/>
      <c r="AB502" s="5"/>
    </row>
    <row r="503" spans="1:28" ht="12.75" customHeight="1" x14ac:dyDescent="0.25">
      <c r="A503" s="5"/>
      <c r="B503" s="5"/>
      <c r="C503" s="5"/>
      <c r="D503" s="164"/>
      <c r="E503" s="6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7"/>
      <c r="R503" s="7"/>
      <c r="S503" s="7"/>
      <c r="T503" s="7"/>
      <c r="U503" s="7"/>
      <c r="V503" s="7"/>
      <c r="W503" s="7"/>
      <c r="X503" s="5"/>
      <c r="Y503" s="5"/>
      <c r="Z503" s="5"/>
      <c r="AA503" s="5"/>
      <c r="AB503" s="5"/>
    </row>
    <row r="504" spans="1:28" ht="12.75" customHeight="1" x14ac:dyDescent="0.25">
      <c r="A504" s="5"/>
      <c r="B504" s="5"/>
      <c r="C504" s="5"/>
      <c r="D504" s="164"/>
      <c r="E504" s="6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7"/>
      <c r="R504" s="7"/>
      <c r="S504" s="7"/>
      <c r="T504" s="7"/>
      <c r="U504" s="7"/>
      <c r="V504" s="7"/>
      <c r="W504" s="7"/>
      <c r="X504" s="5"/>
      <c r="Y504" s="5"/>
      <c r="Z504" s="5"/>
      <c r="AA504" s="5"/>
      <c r="AB504" s="5"/>
    </row>
    <row r="505" spans="1:28" ht="12.75" customHeight="1" x14ac:dyDescent="0.25">
      <c r="A505" s="5"/>
      <c r="B505" s="5"/>
      <c r="C505" s="5"/>
      <c r="D505" s="164"/>
      <c r="E505" s="6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7"/>
      <c r="R505" s="7"/>
      <c r="S505" s="7"/>
      <c r="T505" s="7"/>
      <c r="U505" s="7"/>
      <c r="V505" s="7"/>
      <c r="W505" s="7"/>
      <c r="X505" s="5"/>
      <c r="Y505" s="5"/>
      <c r="Z505" s="5"/>
      <c r="AA505" s="5"/>
      <c r="AB505" s="5"/>
    </row>
    <row r="506" spans="1:28" ht="12.75" customHeight="1" x14ac:dyDescent="0.25">
      <c r="A506" s="5"/>
      <c r="B506" s="5"/>
      <c r="C506" s="5"/>
      <c r="D506" s="164"/>
      <c r="E506" s="6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7"/>
      <c r="R506" s="7"/>
      <c r="S506" s="7"/>
      <c r="T506" s="7"/>
      <c r="U506" s="7"/>
      <c r="V506" s="7"/>
      <c r="W506" s="7"/>
      <c r="X506" s="5"/>
      <c r="Y506" s="5"/>
      <c r="Z506" s="5"/>
      <c r="AA506" s="5"/>
      <c r="AB506" s="5"/>
    </row>
    <row r="507" spans="1:28" ht="12.75" customHeight="1" x14ac:dyDescent="0.25">
      <c r="A507" s="5"/>
      <c r="B507" s="5"/>
      <c r="C507" s="5"/>
      <c r="D507" s="164"/>
      <c r="E507" s="6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7"/>
      <c r="R507" s="7"/>
      <c r="S507" s="7"/>
      <c r="T507" s="7"/>
      <c r="U507" s="7"/>
      <c r="V507" s="7"/>
      <c r="W507" s="7"/>
      <c r="X507" s="5"/>
      <c r="Y507" s="5"/>
      <c r="Z507" s="5"/>
      <c r="AA507" s="5"/>
      <c r="AB507" s="5"/>
    </row>
    <row r="508" spans="1:28" ht="12.75" customHeight="1" x14ac:dyDescent="0.25">
      <c r="A508" s="5"/>
      <c r="B508" s="5"/>
      <c r="C508" s="5"/>
      <c r="D508" s="164"/>
      <c r="E508" s="6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7"/>
      <c r="R508" s="7"/>
      <c r="S508" s="7"/>
      <c r="T508" s="7"/>
      <c r="U508" s="7"/>
      <c r="V508" s="7"/>
      <c r="W508" s="7"/>
      <c r="X508" s="5"/>
      <c r="Y508" s="5"/>
      <c r="Z508" s="5"/>
      <c r="AA508" s="5"/>
      <c r="AB508" s="5"/>
    </row>
    <row r="509" spans="1:28" ht="12.75" customHeight="1" x14ac:dyDescent="0.25">
      <c r="A509" s="5"/>
      <c r="B509" s="5"/>
      <c r="C509" s="5"/>
      <c r="D509" s="164"/>
      <c r="E509" s="6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7"/>
      <c r="R509" s="7"/>
      <c r="S509" s="7"/>
      <c r="T509" s="7"/>
      <c r="U509" s="7"/>
      <c r="V509" s="7"/>
      <c r="W509" s="7"/>
      <c r="X509" s="5"/>
      <c r="Y509" s="5"/>
      <c r="Z509" s="5"/>
      <c r="AA509" s="5"/>
      <c r="AB509" s="5"/>
    </row>
    <row r="510" spans="1:28" ht="12.75" customHeight="1" x14ac:dyDescent="0.25">
      <c r="A510" s="5"/>
      <c r="B510" s="5"/>
      <c r="C510" s="5"/>
      <c r="D510" s="164"/>
      <c r="E510" s="6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7"/>
      <c r="R510" s="7"/>
      <c r="S510" s="7"/>
      <c r="T510" s="7"/>
      <c r="U510" s="7"/>
      <c r="V510" s="7"/>
      <c r="W510" s="7"/>
      <c r="X510" s="5"/>
      <c r="Y510" s="5"/>
      <c r="Z510" s="5"/>
      <c r="AA510" s="5"/>
      <c r="AB510" s="5"/>
    </row>
    <row r="511" spans="1:28" ht="12.75" customHeight="1" x14ac:dyDescent="0.25">
      <c r="A511" s="5"/>
      <c r="B511" s="5"/>
      <c r="C511" s="5"/>
      <c r="D511" s="164"/>
      <c r="E511" s="6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7"/>
      <c r="R511" s="7"/>
      <c r="S511" s="7"/>
      <c r="T511" s="7"/>
      <c r="U511" s="7"/>
      <c r="V511" s="7"/>
      <c r="W511" s="7"/>
      <c r="X511" s="5"/>
      <c r="Y511" s="5"/>
      <c r="Z511" s="5"/>
      <c r="AA511" s="5"/>
      <c r="AB511" s="5"/>
    </row>
    <row r="512" spans="1:28" ht="12.75" customHeight="1" x14ac:dyDescent="0.25">
      <c r="A512" s="5"/>
      <c r="B512" s="5"/>
      <c r="C512" s="5"/>
      <c r="D512" s="164"/>
      <c r="E512" s="6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7"/>
      <c r="R512" s="7"/>
      <c r="S512" s="7"/>
      <c r="T512" s="7"/>
      <c r="U512" s="7"/>
      <c r="V512" s="7"/>
      <c r="W512" s="7"/>
      <c r="X512" s="5"/>
      <c r="Y512" s="5"/>
      <c r="Z512" s="5"/>
      <c r="AA512" s="5"/>
      <c r="AB512" s="5"/>
    </row>
    <row r="513" spans="1:28" ht="12.75" customHeight="1" x14ac:dyDescent="0.25">
      <c r="A513" s="5"/>
      <c r="B513" s="5"/>
      <c r="C513" s="5"/>
      <c r="D513" s="164"/>
      <c r="E513" s="6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7"/>
      <c r="R513" s="7"/>
      <c r="S513" s="7"/>
      <c r="T513" s="7"/>
      <c r="U513" s="7"/>
      <c r="V513" s="7"/>
      <c r="W513" s="7"/>
      <c r="X513" s="5"/>
      <c r="Y513" s="5"/>
      <c r="Z513" s="5"/>
      <c r="AA513" s="5"/>
      <c r="AB513" s="5"/>
    </row>
    <row r="514" spans="1:28" ht="12.75" customHeight="1" x14ac:dyDescent="0.25">
      <c r="A514" s="5"/>
      <c r="B514" s="5"/>
      <c r="C514" s="5"/>
      <c r="D514" s="164"/>
      <c r="E514" s="6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7"/>
      <c r="R514" s="7"/>
      <c r="S514" s="7"/>
      <c r="T514" s="7"/>
      <c r="U514" s="7"/>
      <c r="V514" s="7"/>
      <c r="W514" s="7"/>
      <c r="X514" s="5"/>
      <c r="Y514" s="5"/>
      <c r="Z514" s="5"/>
      <c r="AA514" s="5"/>
      <c r="AB514" s="5"/>
    </row>
    <row r="515" spans="1:28" ht="12.75" customHeight="1" x14ac:dyDescent="0.25">
      <c r="A515" s="5"/>
      <c r="B515" s="5"/>
      <c r="C515" s="5"/>
      <c r="D515" s="164"/>
      <c r="E515" s="6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7"/>
      <c r="R515" s="7"/>
      <c r="S515" s="7"/>
      <c r="T515" s="7"/>
      <c r="U515" s="7"/>
      <c r="V515" s="7"/>
      <c r="W515" s="7"/>
      <c r="X515" s="5"/>
      <c r="Y515" s="5"/>
      <c r="Z515" s="5"/>
      <c r="AA515" s="5"/>
      <c r="AB515" s="5"/>
    </row>
    <row r="516" spans="1:28" ht="12.75" customHeight="1" x14ac:dyDescent="0.25">
      <c r="A516" s="5"/>
      <c r="B516" s="5"/>
      <c r="C516" s="5"/>
      <c r="D516" s="164"/>
      <c r="E516" s="6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7"/>
      <c r="R516" s="7"/>
      <c r="S516" s="7"/>
      <c r="T516" s="7"/>
      <c r="U516" s="7"/>
      <c r="V516" s="7"/>
      <c r="W516" s="7"/>
      <c r="X516" s="5"/>
      <c r="Y516" s="5"/>
      <c r="Z516" s="5"/>
      <c r="AA516" s="5"/>
      <c r="AB516" s="5"/>
    </row>
    <row r="517" spans="1:28" ht="12.75" customHeight="1" x14ac:dyDescent="0.25">
      <c r="A517" s="5"/>
      <c r="B517" s="5"/>
      <c r="C517" s="5"/>
      <c r="D517" s="164"/>
      <c r="E517" s="6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7"/>
      <c r="R517" s="7"/>
      <c r="S517" s="7"/>
      <c r="T517" s="7"/>
      <c r="U517" s="7"/>
      <c r="V517" s="7"/>
      <c r="W517" s="7"/>
      <c r="X517" s="5"/>
      <c r="Y517" s="5"/>
      <c r="Z517" s="5"/>
      <c r="AA517" s="5"/>
      <c r="AB517" s="5"/>
    </row>
    <row r="518" spans="1:28" ht="12.75" customHeight="1" x14ac:dyDescent="0.25">
      <c r="A518" s="5"/>
      <c r="B518" s="5"/>
      <c r="C518" s="5"/>
      <c r="D518" s="164"/>
      <c r="E518" s="6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7"/>
      <c r="R518" s="7"/>
      <c r="S518" s="7"/>
      <c r="T518" s="7"/>
      <c r="U518" s="7"/>
      <c r="V518" s="7"/>
      <c r="W518" s="7"/>
      <c r="X518" s="5"/>
      <c r="Y518" s="5"/>
      <c r="Z518" s="5"/>
      <c r="AA518" s="5"/>
      <c r="AB518" s="5"/>
    </row>
    <row r="519" spans="1:28" ht="12.75" customHeight="1" x14ac:dyDescent="0.25">
      <c r="A519" s="5"/>
      <c r="B519" s="5"/>
      <c r="C519" s="5"/>
      <c r="D519" s="164"/>
      <c r="E519" s="6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7"/>
      <c r="R519" s="7"/>
      <c r="S519" s="7"/>
      <c r="T519" s="7"/>
      <c r="U519" s="7"/>
      <c r="V519" s="7"/>
      <c r="W519" s="7"/>
      <c r="X519" s="5"/>
      <c r="Y519" s="5"/>
      <c r="Z519" s="5"/>
      <c r="AA519" s="5"/>
      <c r="AB519" s="5"/>
    </row>
    <row r="520" spans="1:28" ht="12.75" customHeight="1" x14ac:dyDescent="0.25">
      <c r="A520" s="5"/>
      <c r="B520" s="5"/>
      <c r="C520" s="5"/>
      <c r="D520" s="164"/>
      <c r="E520" s="6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7"/>
      <c r="R520" s="7"/>
      <c r="S520" s="7"/>
      <c r="T520" s="7"/>
      <c r="U520" s="7"/>
      <c r="V520" s="7"/>
      <c r="W520" s="7"/>
      <c r="X520" s="5"/>
      <c r="Y520" s="5"/>
      <c r="Z520" s="5"/>
      <c r="AA520" s="5"/>
      <c r="AB520" s="5"/>
    </row>
    <row r="521" spans="1:28" ht="12.75" customHeight="1" x14ac:dyDescent="0.25">
      <c r="A521" s="5"/>
      <c r="B521" s="5"/>
      <c r="C521" s="5"/>
      <c r="D521" s="164"/>
      <c r="E521" s="6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7"/>
      <c r="R521" s="7"/>
      <c r="S521" s="7"/>
      <c r="T521" s="7"/>
      <c r="U521" s="7"/>
      <c r="V521" s="7"/>
      <c r="W521" s="7"/>
      <c r="X521" s="5"/>
      <c r="Y521" s="5"/>
      <c r="Z521" s="5"/>
      <c r="AA521" s="5"/>
      <c r="AB521" s="5"/>
    </row>
    <row r="522" spans="1:28" ht="12.75" customHeight="1" x14ac:dyDescent="0.25">
      <c r="A522" s="5"/>
      <c r="B522" s="5"/>
      <c r="C522" s="5"/>
      <c r="D522" s="164"/>
      <c r="E522" s="6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7"/>
      <c r="R522" s="7"/>
      <c r="S522" s="7"/>
      <c r="T522" s="7"/>
      <c r="U522" s="7"/>
      <c r="V522" s="7"/>
      <c r="W522" s="7"/>
      <c r="X522" s="5"/>
      <c r="Y522" s="5"/>
      <c r="Z522" s="5"/>
      <c r="AA522" s="5"/>
      <c r="AB522" s="5"/>
    </row>
    <row r="523" spans="1:28" ht="12.75" customHeight="1" x14ac:dyDescent="0.25">
      <c r="A523" s="5"/>
      <c r="B523" s="5"/>
      <c r="C523" s="5"/>
      <c r="D523" s="164"/>
      <c r="E523" s="6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7"/>
      <c r="R523" s="7"/>
      <c r="S523" s="7"/>
      <c r="T523" s="7"/>
      <c r="U523" s="7"/>
      <c r="V523" s="7"/>
      <c r="W523" s="7"/>
      <c r="X523" s="5"/>
      <c r="Y523" s="5"/>
      <c r="Z523" s="5"/>
      <c r="AA523" s="5"/>
      <c r="AB523" s="5"/>
    </row>
    <row r="524" spans="1:28" ht="12.75" customHeight="1" x14ac:dyDescent="0.25">
      <c r="A524" s="5"/>
      <c r="B524" s="5"/>
      <c r="C524" s="5"/>
      <c r="D524" s="164"/>
      <c r="E524" s="6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7"/>
      <c r="R524" s="7"/>
      <c r="S524" s="7"/>
      <c r="T524" s="7"/>
      <c r="U524" s="7"/>
      <c r="V524" s="7"/>
      <c r="W524" s="7"/>
      <c r="X524" s="5"/>
      <c r="Y524" s="5"/>
      <c r="Z524" s="5"/>
      <c r="AA524" s="5"/>
      <c r="AB524" s="5"/>
    </row>
    <row r="525" spans="1:28" ht="12.75" customHeight="1" x14ac:dyDescent="0.25">
      <c r="A525" s="5"/>
      <c r="B525" s="5"/>
      <c r="C525" s="5"/>
      <c r="D525" s="164"/>
      <c r="E525" s="6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7"/>
      <c r="R525" s="7"/>
      <c r="S525" s="7"/>
      <c r="T525" s="7"/>
      <c r="U525" s="7"/>
      <c r="V525" s="7"/>
      <c r="W525" s="7"/>
      <c r="X525" s="5"/>
      <c r="Y525" s="5"/>
      <c r="Z525" s="5"/>
      <c r="AA525" s="5"/>
      <c r="AB525" s="5"/>
    </row>
    <row r="526" spans="1:28" ht="12.75" customHeight="1" x14ac:dyDescent="0.25">
      <c r="A526" s="5"/>
      <c r="B526" s="5"/>
      <c r="C526" s="5"/>
      <c r="D526" s="164"/>
      <c r="E526" s="6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7"/>
      <c r="R526" s="7"/>
      <c r="S526" s="7"/>
      <c r="T526" s="7"/>
      <c r="U526" s="7"/>
      <c r="V526" s="7"/>
      <c r="W526" s="7"/>
      <c r="X526" s="5"/>
      <c r="Y526" s="5"/>
      <c r="Z526" s="5"/>
      <c r="AA526" s="5"/>
      <c r="AB526" s="5"/>
    </row>
    <row r="527" spans="1:28" ht="12.75" customHeight="1" x14ac:dyDescent="0.25">
      <c r="A527" s="5"/>
      <c r="B527" s="5"/>
      <c r="C527" s="5"/>
      <c r="D527" s="164"/>
      <c r="E527" s="6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7"/>
      <c r="R527" s="7"/>
      <c r="S527" s="7"/>
      <c r="T527" s="7"/>
      <c r="U527" s="7"/>
      <c r="V527" s="7"/>
      <c r="W527" s="7"/>
      <c r="X527" s="5"/>
      <c r="Y527" s="5"/>
      <c r="Z527" s="5"/>
      <c r="AA527" s="5"/>
      <c r="AB527" s="5"/>
    </row>
    <row r="528" spans="1:28" ht="12.75" customHeight="1" x14ac:dyDescent="0.25">
      <c r="A528" s="5"/>
      <c r="B528" s="5"/>
      <c r="C528" s="5"/>
      <c r="D528" s="164"/>
      <c r="E528" s="6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7"/>
      <c r="R528" s="7"/>
      <c r="S528" s="7"/>
      <c r="T528" s="7"/>
      <c r="U528" s="7"/>
      <c r="V528" s="7"/>
      <c r="W528" s="7"/>
      <c r="X528" s="5"/>
      <c r="Y528" s="5"/>
      <c r="Z528" s="5"/>
      <c r="AA528" s="5"/>
      <c r="AB528" s="5"/>
    </row>
    <row r="529" spans="1:28" ht="12.75" customHeight="1" x14ac:dyDescent="0.25">
      <c r="A529" s="5"/>
      <c r="B529" s="5"/>
      <c r="C529" s="5"/>
      <c r="D529" s="164"/>
      <c r="E529" s="6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7"/>
      <c r="R529" s="7"/>
      <c r="S529" s="7"/>
      <c r="T529" s="7"/>
      <c r="U529" s="7"/>
      <c r="V529" s="7"/>
      <c r="W529" s="7"/>
      <c r="X529" s="5"/>
      <c r="Y529" s="5"/>
      <c r="Z529" s="5"/>
      <c r="AA529" s="5"/>
      <c r="AB529" s="5"/>
    </row>
    <row r="530" spans="1:28" ht="12.75" customHeight="1" x14ac:dyDescent="0.25">
      <c r="A530" s="5"/>
      <c r="B530" s="5"/>
      <c r="C530" s="5"/>
      <c r="D530" s="164"/>
      <c r="E530" s="6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7"/>
      <c r="R530" s="7"/>
      <c r="S530" s="7"/>
      <c r="T530" s="7"/>
      <c r="U530" s="7"/>
      <c r="V530" s="7"/>
      <c r="W530" s="7"/>
      <c r="X530" s="5"/>
      <c r="Y530" s="5"/>
      <c r="Z530" s="5"/>
      <c r="AA530" s="5"/>
      <c r="AB530" s="5"/>
    </row>
    <row r="531" spans="1:28" ht="12.75" customHeight="1" x14ac:dyDescent="0.25">
      <c r="A531" s="5"/>
      <c r="B531" s="5"/>
      <c r="C531" s="5"/>
      <c r="D531" s="164"/>
      <c r="E531" s="6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7"/>
      <c r="R531" s="7"/>
      <c r="S531" s="7"/>
      <c r="T531" s="7"/>
      <c r="U531" s="7"/>
      <c r="V531" s="7"/>
      <c r="W531" s="7"/>
      <c r="X531" s="5"/>
      <c r="Y531" s="5"/>
      <c r="Z531" s="5"/>
      <c r="AA531" s="5"/>
      <c r="AB531" s="5"/>
    </row>
    <row r="532" spans="1:28" ht="12.75" customHeight="1" x14ac:dyDescent="0.25">
      <c r="A532" s="5"/>
      <c r="B532" s="5"/>
      <c r="C532" s="5"/>
      <c r="D532" s="164"/>
      <c r="E532" s="6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7"/>
      <c r="R532" s="7"/>
      <c r="S532" s="7"/>
      <c r="T532" s="7"/>
      <c r="U532" s="7"/>
      <c r="V532" s="7"/>
      <c r="W532" s="7"/>
      <c r="X532" s="5"/>
      <c r="Y532" s="5"/>
      <c r="Z532" s="5"/>
      <c r="AA532" s="5"/>
      <c r="AB532" s="5"/>
    </row>
    <row r="533" spans="1:28" ht="12.75" customHeight="1" x14ac:dyDescent="0.25">
      <c r="A533" s="5"/>
      <c r="B533" s="5"/>
      <c r="C533" s="5"/>
      <c r="D533" s="164"/>
      <c r="E533" s="6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7"/>
      <c r="R533" s="7"/>
      <c r="S533" s="7"/>
      <c r="T533" s="7"/>
      <c r="U533" s="7"/>
      <c r="V533" s="7"/>
      <c r="W533" s="7"/>
      <c r="X533" s="5"/>
      <c r="Y533" s="5"/>
      <c r="Z533" s="5"/>
      <c r="AA533" s="5"/>
      <c r="AB533" s="5"/>
    </row>
    <row r="534" spans="1:28" ht="12.75" customHeight="1" x14ac:dyDescent="0.25">
      <c r="A534" s="5"/>
      <c r="B534" s="5"/>
      <c r="C534" s="5"/>
      <c r="D534" s="164"/>
      <c r="E534" s="6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7"/>
      <c r="R534" s="7"/>
      <c r="S534" s="7"/>
      <c r="T534" s="7"/>
      <c r="U534" s="7"/>
      <c r="V534" s="7"/>
      <c r="W534" s="7"/>
      <c r="X534" s="5"/>
      <c r="Y534" s="5"/>
      <c r="Z534" s="5"/>
      <c r="AA534" s="5"/>
      <c r="AB534" s="5"/>
    </row>
    <row r="535" spans="1:28" ht="12.75" customHeight="1" x14ac:dyDescent="0.25">
      <c r="A535" s="5"/>
      <c r="B535" s="5"/>
      <c r="C535" s="5"/>
      <c r="D535" s="164"/>
      <c r="E535" s="6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7"/>
      <c r="R535" s="7"/>
      <c r="S535" s="7"/>
      <c r="T535" s="7"/>
      <c r="U535" s="7"/>
      <c r="V535" s="7"/>
      <c r="W535" s="7"/>
      <c r="X535" s="5"/>
      <c r="Y535" s="5"/>
      <c r="Z535" s="5"/>
      <c r="AA535" s="5"/>
      <c r="AB535" s="5"/>
    </row>
    <row r="536" spans="1:28" ht="12.75" customHeight="1" x14ac:dyDescent="0.25">
      <c r="A536" s="5"/>
      <c r="B536" s="5"/>
      <c r="C536" s="5"/>
      <c r="D536" s="164"/>
      <c r="E536" s="6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7"/>
      <c r="R536" s="7"/>
      <c r="S536" s="7"/>
      <c r="T536" s="7"/>
      <c r="U536" s="7"/>
      <c r="V536" s="7"/>
      <c r="W536" s="7"/>
      <c r="X536" s="5"/>
      <c r="Y536" s="5"/>
      <c r="Z536" s="5"/>
      <c r="AA536" s="5"/>
      <c r="AB536" s="5"/>
    </row>
    <row r="537" spans="1:28" ht="12.75" customHeight="1" x14ac:dyDescent="0.25">
      <c r="A537" s="5"/>
      <c r="B537" s="5"/>
      <c r="C537" s="5"/>
      <c r="D537" s="164"/>
      <c r="E537" s="6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7"/>
      <c r="R537" s="7"/>
      <c r="S537" s="7"/>
      <c r="T537" s="7"/>
      <c r="U537" s="7"/>
      <c r="V537" s="7"/>
      <c r="W537" s="7"/>
      <c r="X537" s="5"/>
      <c r="Y537" s="5"/>
      <c r="Z537" s="5"/>
      <c r="AA537" s="5"/>
      <c r="AB537" s="5"/>
    </row>
    <row r="538" spans="1:28" ht="12.75" customHeight="1" x14ac:dyDescent="0.25">
      <c r="A538" s="5"/>
      <c r="B538" s="5"/>
      <c r="C538" s="5"/>
      <c r="D538" s="164"/>
      <c r="E538" s="6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7"/>
      <c r="R538" s="7"/>
      <c r="S538" s="7"/>
      <c r="T538" s="7"/>
      <c r="U538" s="7"/>
      <c r="V538" s="7"/>
      <c r="W538" s="7"/>
      <c r="X538" s="5"/>
      <c r="Y538" s="5"/>
      <c r="Z538" s="5"/>
      <c r="AA538" s="5"/>
      <c r="AB538" s="5"/>
    </row>
    <row r="539" spans="1:28" ht="12.75" customHeight="1" x14ac:dyDescent="0.25">
      <c r="A539" s="5"/>
      <c r="B539" s="5"/>
      <c r="C539" s="5"/>
      <c r="D539" s="164"/>
      <c r="E539" s="6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7"/>
      <c r="R539" s="7"/>
      <c r="S539" s="7"/>
      <c r="T539" s="7"/>
      <c r="U539" s="7"/>
      <c r="V539" s="7"/>
      <c r="W539" s="7"/>
      <c r="X539" s="5"/>
      <c r="Y539" s="5"/>
      <c r="Z539" s="5"/>
      <c r="AA539" s="5"/>
      <c r="AB539" s="5"/>
    </row>
    <row r="540" spans="1:28" ht="12.75" customHeight="1" x14ac:dyDescent="0.25">
      <c r="A540" s="5"/>
      <c r="B540" s="5"/>
      <c r="C540" s="5"/>
      <c r="D540" s="164"/>
      <c r="E540" s="6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7"/>
      <c r="R540" s="7"/>
      <c r="S540" s="7"/>
      <c r="T540" s="7"/>
      <c r="U540" s="7"/>
      <c r="V540" s="7"/>
      <c r="W540" s="7"/>
      <c r="X540" s="5"/>
      <c r="Y540" s="5"/>
      <c r="Z540" s="5"/>
      <c r="AA540" s="5"/>
      <c r="AB540" s="5"/>
    </row>
    <row r="541" spans="1:28" ht="12.75" customHeight="1" x14ac:dyDescent="0.25">
      <c r="A541" s="5"/>
      <c r="B541" s="5"/>
      <c r="C541" s="5"/>
      <c r="D541" s="164"/>
      <c r="E541" s="6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7"/>
      <c r="R541" s="7"/>
      <c r="S541" s="7"/>
      <c r="T541" s="7"/>
      <c r="U541" s="7"/>
      <c r="V541" s="7"/>
      <c r="W541" s="7"/>
      <c r="X541" s="5"/>
      <c r="Y541" s="5"/>
      <c r="Z541" s="5"/>
      <c r="AA541" s="5"/>
      <c r="AB541" s="5"/>
    </row>
    <row r="542" spans="1:28" ht="12.75" customHeight="1" x14ac:dyDescent="0.25">
      <c r="A542" s="5"/>
      <c r="B542" s="5"/>
      <c r="C542" s="5"/>
      <c r="D542" s="164"/>
      <c r="E542" s="6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7"/>
      <c r="R542" s="7"/>
      <c r="S542" s="7"/>
      <c r="T542" s="7"/>
      <c r="U542" s="7"/>
      <c r="V542" s="7"/>
      <c r="W542" s="7"/>
      <c r="X542" s="5"/>
      <c r="Y542" s="5"/>
      <c r="Z542" s="5"/>
      <c r="AA542" s="5"/>
      <c r="AB542" s="5"/>
    </row>
    <row r="543" spans="1:28" ht="12.75" customHeight="1" x14ac:dyDescent="0.25">
      <c r="A543" s="5"/>
      <c r="B543" s="5"/>
      <c r="C543" s="5"/>
      <c r="D543" s="164"/>
      <c r="E543" s="6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7"/>
      <c r="R543" s="7"/>
      <c r="S543" s="7"/>
      <c r="T543" s="7"/>
      <c r="U543" s="7"/>
      <c r="V543" s="7"/>
      <c r="W543" s="7"/>
      <c r="X543" s="5"/>
      <c r="Y543" s="5"/>
      <c r="Z543" s="5"/>
      <c r="AA543" s="5"/>
      <c r="AB543" s="5"/>
    </row>
    <row r="544" spans="1:28" ht="12.75" customHeight="1" x14ac:dyDescent="0.25">
      <c r="A544" s="5"/>
      <c r="B544" s="5"/>
      <c r="C544" s="5"/>
      <c r="D544" s="164"/>
      <c r="E544" s="6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7"/>
      <c r="R544" s="7"/>
      <c r="S544" s="7"/>
      <c r="T544" s="7"/>
      <c r="U544" s="7"/>
      <c r="V544" s="7"/>
      <c r="W544" s="7"/>
      <c r="X544" s="5"/>
      <c r="Y544" s="5"/>
      <c r="Z544" s="5"/>
      <c r="AA544" s="5"/>
      <c r="AB544" s="5"/>
    </row>
    <row r="545" spans="1:28" ht="12.75" customHeight="1" x14ac:dyDescent="0.25">
      <c r="A545" s="5"/>
      <c r="B545" s="5"/>
      <c r="C545" s="5"/>
      <c r="D545" s="164"/>
      <c r="E545" s="6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7"/>
      <c r="R545" s="7"/>
      <c r="S545" s="7"/>
      <c r="T545" s="7"/>
      <c r="U545" s="7"/>
      <c r="V545" s="7"/>
      <c r="W545" s="7"/>
      <c r="X545" s="5"/>
      <c r="Y545" s="5"/>
      <c r="Z545" s="5"/>
      <c r="AA545" s="5"/>
      <c r="AB545" s="5"/>
    </row>
    <row r="546" spans="1:28" ht="12.75" customHeight="1" x14ac:dyDescent="0.25">
      <c r="A546" s="5"/>
      <c r="B546" s="5"/>
      <c r="C546" s="5"/>
      <c r="D546" s="164"/>
      <c r="E546" s="6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7"/>
      <c r="R546" s="7"/>
      <c r="S546" s="7"/>
      <c r="T546" s="7"/>
      <c r="U546" s="7"/>
      <c r="V546" s="7"/>
      <c r="W546" s="7"/>
      <c r="X546" s="5"/>
      <c r="Y546" s="5"/>
      <c r="Z546" s="5"/>
      <c r="AA546" s="5"/>
      <c r="AB546" s="5"/>
    </row>
    <row r="547" spans="1:28" ht="12.75" customHeight="1" x14ac:dyDescent="0.25">
      <c r="A547" s="5"/>
      <c r="B547" s="5"/>
      <c r="C547" s="5"/>
      <c r="D547" s="164"/>
      <c r="E547" s="6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7"/>
      <c r="R547" s="7"/>
      <c r="S547" s="7"/>
      <c r="T547" s="7"/>
      <c r="U547" s="7"/>
      <c r="V547" s="7"/>
      <c r="W547" s="7"/>
      <c r="X547" s="5"/>
      <c r="Y547" s="5"/>
      <c r="Z547" s="5"/>
      <c r="AA547" s="5"/>
      <c r="AB547" s="5"/>
    </row>
    <row r="548" spans="1:28" ht="12.75" customHeight="1" x14ac:dyDescent="0.25">
      <c r="A548" s="5"/>
      <c r="B548" s="5"/>
      <c r="C548" s="5"/>
      <c r="D548" s="164"/>
      <c r="E548" s="6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7"/>
      <c r="R548" s="7"/>
      <c r="S548" s="7"/>
      <c r="T548" s="7"/>
      <c r="U548" s="7"/>
      <c r="V548" s="7"/>
      <c r="W548" s="7"/>
      <c r="X548" s="5"/>
      <c r="Y548" s="5"/>
      <c r="Z548" s="5"/>
      <c r="AA548" s="5"/>
      <c r="AB548" s="5"/>
    </row>
    <row r="549" spans="1:28" ht="12.75" customHeight="1" x14ac:dyDescent="0.25">
      <c r="A549" s="5"/>
      <c r="B549" s="5"/>
      <c r="C549" s="5"/>
      <c r="D549" s="164"/>
      <c r="E549" s="6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7"/>
      <c r="R549" s="7"/>
      <c r="S549" s="7"/>
      <c r="T549" s="7"/>
      <c r="U549" s="7"/>
      <c r="V549" s="7"/>
      <c r="W549" s="7"/>
      <c r="X549" s="5"/>
      <c r="Y549" s="5"/>
      <c r="Z549" s="5"/>
      <c r="AA549" s="5"/>
      <c r="AB549" s="5"/>
    </row>
    <row r="550" spans="1:28" ht="12.75" customHeight="1" x14ac:dyDescent="0.25">
      <c r="A550" s="5"/>
      <c r="B550" s="5"/>
      <c r="C550" s="5"/>
      <c r="D550" s="164"/>
      <c r="E550" s="6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7"/>
      <c r="R550" s="7"/>
      <c r="S550" s="7"/>
      <c r="T550" s="7"/>
      <c r="U550" s="7"/>
      <c r="V550" s="7"/>
      <c r="W550" s="7"/>
      <c r="X550" s="5"/>
      <c r="Y550" s="5"/>
      <c r="Z550" s="5"/>
      <c r="AA550" s="5"/>
      <c r="AB550" s="5"/>
    </row>
    <row r="551" spans="1:28" ht="12.75" customHeight="1" x14ac:dyDescent="0.25">
      <c r="A551" s="5"/>
      <c r="B551" s="5"/>
      <c r="C551" s="5"/>
      <c r="D551" s="164"/>
      <c r="E551" s="6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7"/>
      <c r="R551" s="7"/>
      <c r="S551" s="7"/>
      <c r="T551" s="7"/>
      <c r="U551" s="7"/>
      <c r="V551" s="7"/>
      <c r="W551" s="7"/>
      <c r="X551" s="5"/>
      <c r="Y551" s="5"/>
      <c r="Z551" s="5"/>
      <c r="AA551" s="5"/>
      <c r="AB551" s="5"/>
    </row>
    <row r="552" spans="1:28" ht="12.75" customHeight="1" x14ac:dyDescent="0.25">
      <c r="A552" s="5"/>
      <c r="B552" s="5"/>
      <c r="C552" s="5"/>
      <c r="D552" s="164"/>
      <c r="E552" s="6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7"/>
      <c r="R552" s="7"/>
      <c r="S552" s="7"/>
      <c r="T552" s="7"/>
      <c r="U552" s="7"/>
      <c r="V552" s="7"/>
      <c r="W552" s="7"/>
      <c r="X552" s="5"/>
      <c r="Y552" s="5"/>
      <c r="Z552" s="5"/>
      <c r="AA552" s="5"/>
      <c r="AB552" s="5"/>
    </row>
    <row r="553" spans="1:28" ht="12.75" customHeight="1" x14ac:dyDescent="0.25">
      <c r="A553" s="5"/>
      <c r="B553" s="5"/>
      <c r="C553" s="5"/>
      <c r="D553" s="164"/>
      <c r="E553" s="6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7"/>
      <c r="R553" s="7"/>
      <c r="S553" s="7"/>
      <c r="T553" s="7"/>
      <c r="U553" s="7"/>
      <c r="V553" s="7"/>
      <c r="W553" s="7"/>
      <c r="X553" s="5"/>
      <c r="Y553" s="5"/>
      <c r="Z553" s="5"/>
      <c r="AA553" s="5"/>
      <c r="AB553" s="5"/>
    </row>
    <row r="554" spans="1:28" ht="12.75" customHeight="1" x14ac:dyDescent="0.25">
      <c r="A554" s="5"/>
      <c r="B554" s="5"/>
      <c r="C554" s="5"/>
      <c r="D554" s="164"/>
      <c r="E554" s="6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7"/>
      <c r="R554" s="7"/>
      <c r="S554" s="7"/>
      <c r="T554" s="7"/>
      <c r="U554" s="7"/>
      <c r="V554" s="7"/>
      <c r="W554" s="7"/>
      <c r="X554" s="5"/>
      <c r="Y554" s="5"/>
      <c r="Z554" s="5"/>
      <c r="AA554" s="5"/>
      <c r="AB554" s="5"/>
    </row>
    <row r="555" spans="1:28" ht="12.75" customHeight="1" x14ac:dyDescent="0.25">
      <c r="A555" s="5"/>
      <c r="B555" s="5"/>
      <c r="C555" s="5"/>
      <c r="D555" s="164"/>
      <c r="E555" s="6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7"/>
      <c r="R555" s="7"/>
      <c r="S555" s="7"/>
      <c r="T555" s="7"/>
      <c r="U555" s="7"/>
      <c r="V555" s="7"/>
      <c r="W555" s="7"/>
      <c r="X555" s="5"/>
      <c r="Y555" s="5"/>
      <c r="Z555" s="5"/>
      <c r="AA555" s="5"/>
      <c r="AB555" s="5"/>
    </row>
    <row r="556" spans="1:28" ht="12.75" customHeight="1" x14ac:dyDescent="0.25">
      <c r="A556" s="5"/>
      <c r="B556" s="5"/>
      <c r="C556" s="5"/>
      <c r="D556" s="164"/>
      <c r="E556" s="6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7"/>
      <c r="R556" s="7"/>
      <c r="S556" s="7"/>
      <c r="T556" s="7"/>
      <c r="U556" s="7"/>
      <c r="V556" s="7"/>
      <c r="W556" s="7"/>
      <c r="X556" s="5"/>
      <c r="Y556" s="5"/>
      <c r="Z556" s="5"/>
      <c r="AA556" s="5"/>
      <c r="AB556" s="5"/>
    </row>
    <row r="557" spans="1:28" ht="12.75" customHeight="1" x14ac:dyDescent="0.25">
      <c r="A557" s="5"/>
      <c r="B557" s="5"/>
      <c r="C557" s="5"/>
      <c r="D557" s="164"/>
      <c r="E557" s="6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7"/>
      <c r="R557" s="7"/>
      <c r="S557" s="7"/>
      <c r="T557" s="7"/>
      <c r="U557" s="7"/>
      <c r="V557" s="7"/>
      <c r="W557" s="7"/>
      <c r="X557" s="5"/>
      <c r="Y557" s="5"/>
      <c r="Z557" s="5"/>
      <c r="AA557" s="5"/>
      <c r="AB557" s="5"/>
    </row>
    <row r="558" spans="1:28" ht="12.75" customHeight="1" x14ac:dyDescent="0.25">
      <c r="A558" s="5"/>
      <c r="B558" s="5"/>
      <c r="C558" s="5"/>
      <c r="D558" s="164"/>
      <c r="E558" s="6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7"/>
      <c r="R558" s="7"/>
      <c r="S558" s="7"/>
      <c r="T558" s="7"/>
      <c r="U558" s="7"/>
      <c r="V558" s="7"/>
      <c r="W558" s="7"/>
      <c r="X558" s="5"/>
      <c r="Y558" s="5"/>
      <c r="Z558" s="5"/>
      <c r="AA558" s="5"/>
      <c r="AB558" s="5"/>
    </row>
    <row r="559" spans="1:28" ht="12.75" customHeight="1" x14ac:dyDescent="0.25">
      <c r="A559" s="5"/>
      <c r="B559" s="5"/>
      <c r="C559" s="5"/>
      <c r="D559" s="164"/>
      <c r="E559" s="6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7"/>
      <c r="R559" s="7"/>
      <c r="S559" s="7"/>
      <c r="T559" s="7"/>
      <c r="U559" s="7"/>
      <c r="V559" s="7"/>
      <c r="W559" s="7"/>
      <c r="X559" s="5"/>
      <c r="Y559" s="5"/>
      <c r="Z559" s="5"/>
      <c r="AA559" s="5"/>
      <c r="AB559" s="5"/>
    </row>
    <row r="560" spans="1:28" ht="12.75" customHeight="1" x14ac:dyDescent="0.25">
      <c r="A560" s="5"/>
      <c r="B560" s="5"/>
      <c r="C560" s="5"/>
      <c r="D560" s="164"/>
      <c r="E560" s="6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7"/>
      <c r="R560" s="7"/>
      <c r="S560" s="7"/>
      <c r="T560" s="7"/>
      <c r="U560" s="7"/>
      <c r="V560" s="7"/>
      <c r="W560" s="7"/>
      <c r="X560" s="5"/>
      <c r="Y560" s="5"/>
      <c r="Z560" s="5"/>
      <c r="AA560" s="5"/>
      <c r="AB560" s="5"/>
    </row>
    <row r="561" spans="1:28" ht="12.75" customHeight="1" x14ac:dyDescent="0.25">
      <c r="A561" s="5"/>
      <c r="B561" s="5"/>
      <c r="C561" s="5"/>
      <c r="D561" s="164"/>
      <c r="E561" s="6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7"/>
      <c r="R561" s="7"/>
      <c r="S561" s="7"/>
      <c r="T561" s="7"/>
      <c r="U561" s="7"/>
      <c r="V561" s="7"/>
      <c r="W561" s="7"/>
      <c r="X561" s="5"/>
      <c r="Y561" s="5"/>
      <c r="Z561" s="5"/>
      <c r="AA561" s="5"/>
      <c r="AB561" s="5"/>
    </row>
    <row r="562" spans="1:28" ht="12.75" customHeight="1" x14ac:dyDescent="0.25">
      <c r="A562" s="5"/>
      <c r="B562" s="5"/>
      <c r="C562" s="5"/>
      <c r="D562" s="164"/>
      <c r="E562" s="6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7"/>
      <c r="R562" s="7"/>
      <c r="S562" s="7"/>
      <c r="T562" s="7"/>
      <c r="U562" s="7"/>
      <c r="V562" s="7"/>
      <c r="W562" s="7"/>
      <c r="X562" s="5"/>
      <c r="Y562" s="5"/>
      <c r="Z562" s="5"/>
      <c r="AA562" s="5"/>
      <c r="AB562" s="5"/>
    </row>
    <row r="563" spans="1:28" ht="12.75" customHeight="1" x14ac:dyDescent="0.25">
      <c r="A563" s="5"/>
      <c r="B563" s="5"/>
      <c r="C563" s="5"/>
      <c r="D563" s="164"/>
      <c r="E563" s="6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7"/>
      <c r="R563" s="7"/>
      <c r="S563" s="7"/>
      <c r="T563" s="7"/>
      <c r="U563" s="7"/>
      <c r="V563" s="7"/>
      <c r="W563" s="7"/>
      <c r="X563" s="5"/>
      <c r="Y563" s="5"/>
      <c r="Z563" s="5"/>
      <c r="AA563" s="5"/>
      <c r="AB563" s="5"/>
    </row>
    <row r="564" spans="1:28" ht="12.75" customHeight="1" x14ac:dyDescent="0.25">
      <c r="A564" s="5"/>
      <c r="B564" s="5"/>
      <c r="C564" s="5"/>
      <c r="D564" s="164"/>
      <c r="E564" s="6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7"/>
      <c r="R564" s="7"/>
      <c r="S564" s="7"/>
      <c r="T564" s="7"/>
      <c r="U564" s="7"/>
      <c r="V564" s="7"/>
      <c r="W564" s="7"/>
      <c r="X564" s="5"/>
      <c r="Y564" s="5"/>
      <c r="Z564" s="5"/>
      <c r="AA564" s="5"/>
      <c r="AB564" s="5"/>
    </row>
    <row r="565" spans="1:28" ht="12.75" customHeight="1" x14ac:dyDescent="0.25">
      <c r="A565" s="5"/>
      <c r="B565" s="5"/>
      <c r="C565" s="5"/>
      <c r="D565" s="164"/>
      <c r="E565" s="6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7"/>
      <c r="R565" s="7"/>
      <c r="S565" s="7"/>
      <c r="T565" s="7"/>
      <c r="U565" s="7"/>
      <c r="V565" s="7"/>
      <c r="W565" s="7"/>
      <c r="X565" s="5"/>
      <c r="Y565" s="5"/>
      <c r="Z565" s="5"/>
      <c r="AA565" s="5"/>
      <c r="AB565" s="5"/>
    </row>
    <row r="566" spans="1:28" ht="12.75" customHeight="1" x14ac:dyDescent="0.25">
      <c r="A566" s="5"/>
      <c r="B566" s="5"/>
      <c r="C566" s="5"/>
      <c r="D566" s="164"/>
      <c r="E566" s="6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7"/>
      <c r="R566" s="7"/>
      <c r="S566" s="7"/>
      <c r="T566" s="7"/>
      <c r="U566" s="7"/>
      <c r="V566" s="7"/>
      <c r="W566" s="7"/>
      <c r="X566" s="5"/>
      <c r="Y566" s="5"/>
      <c r="Z566" s="5"/>
      <c r="AA566" s="5"/>
      <c r="AB566" s="5"/>
    </row>
    <row r="567" spans="1:28" ht="12.75" customHeight="1" x14ac:dyDescent="0.25">
      <c r="A567" s="5"/>
      <c r="B567" s="5"/>
      <c r="C567" s="5"/>
      <c r="D567" s="164"/>
      <c r="E567" s="6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7"/>
      <c r="R567" s="7"/>
      <c r="S567" s="7"/>
      <c r="T567" s="7"/>
      <c r="U567" s="7"/>
      <c r="V567" s="7"/>
      <c r="W567" s="7"/>
      <c r="X567" s="5"/>
      <c r="Y567" s="5"/>
      <c r="Z567" s="5"/>
      <c r="AA567" s="5"/>
      <c r="AB567" s="5"/>
    </row>
    <row r="568" spans="1:28" ht="12.75" customHeight="1" x14ac:dyDescent="0.25">
      <c r="A568" s="5"/>
      <c r="B568" s="5"/>
      <c r="C568" s="5"/>
      <c r="D568" s="164"/>
      <c r="E568" s="6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7"/>
      <c r="R568" s="7"/>
      <c r="S568" s="7"/>
      <c r="T568" s="7"/>
      <c r="U568" s="7"/>
      <c r="V568" s="7"/>
      <c r="W568" s="7"/>
      <c r="X568" s="5"/>
      <c r="Y568" s="5"/>
      <c r="Z568" s="5"/>
      <c r="AA568" s="5"/>
      <c r="AB568" s="5"/>
    </row>
    <row r="569" spans="1:28" ht="12.75" customHeight="1" x14ac:dyDescent="0.25">
      <c r="A569" s="5"/>
      <c r="B569" s="5"/>
      <c r="C569" s="5"/>
      <c r="D569" s="164"/>
      <c r="E569" s="6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7"/>
      <c r="R569" s="7"/>
      <c r="S569" s="7"/>
      <c r="T569" s="7"/>
      <c r="U569" s="7"/>
      <c r="V569" s="7"/>
      <c r="W569" s="7"/>
      <c r="X569" s="5"/>
      <c r="Y569" s="5"/>
      <c r="Z569" s="5"/>
      <c r="AA569" s="5"/>
      <c r="AB569" s="5"/>
    </row>
    <row r="570" spans="1:28" ht="12.75" customHeight="1" x14ac:dyDescent="0.25">
      <c r="A570" s="5"/>
      <c r="B570" s="5"/>
      <c r="C570" s="5"/>
      <c r="D570" s="164"/>
      <c r="E570" s="6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7"/>
      <c r="R570" s="7"/>
      <c r="S570" s="7"/>
      <c r="T570" s="7"/>
      <c r="U570" s="7"/>
      <c r="V570" s="7"/>
      <c r="W570" s="7"/>
      <c r="X570" s="5"/>
      <c r="Y570" s="5"/>
      <c r="Z570" s="5"/>
      <c r="AA570" s="5"/>
      <c r="AB570" s="5"/>
    </row>
    <row r="571" spans="1:28" ht="12.75" customHeight="1" x14ac:dyDescent="0.25">
      <c r="A571" s="5"/>
      <c r="B571" s="5"/>
      <c r="C571" s="5"/>
      <c r="D571" s="164"/>
      <c r="E571" s="6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7"/>
      <c r="R571" s="7"/>
      <c r="S571" s="7"/>
      <c r="T571" s="7"/>
      <c r="U571" s="7"/>
      <c r="V571" s="7"/>
      <c r="W571" s="7"/>
      <c r="X571" s="5"/>
      <c r="Y571" s="5"/>
      <c r="Z571" s="5"/>
      <c r="AA571" s="5"/>
      <c r="AB571" s="5"/>
    </row>
    <row r="572" spans="1:28" ht="12.75" customHeight="1" x14ac:dyDescent="0.25">
      <c r="A572" s="5"/>
      <c r="B572" s="5"/>
      <c r="C572" s="5"/>
      <c r="D572" s="164"/>
      <c r="E572" s="6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7"/>
      <c r="R572" s="7"/>
      <c r="S572" s="7"/>
      <c r="T572" s="7"/>
      <c r="U572" s="7"/>
      <c r="V572" s="7"/>
      <c r="W572" s="7"/>
      <c r="X572" s="5"/>
      <c r="Y572" s="5"/>
      <c r="Z572" s="5"/>
      <c r="AA572" s="5"/>
      <c r="AB572" s="5"/>
    </row>
    <row r="573" spans="1:28" ht="12.75" customHeight="1" x14ac:dyDescent="0.25">
      <c r="A573" s="5"/>
      <c r="B573" s="5"/>
      <c r="C573" s="5"/>
      <c r="D573" s="164"/>
      <c r="E573" s="6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7"/>
      <c r="R573" s="7"/>
      <c r="S573" s="7"/>
      <c r="T573" s="7"/>
      <c r="U573" s="7"/>
      <c r="V573" s="7"/>
      <c r="W573" s="7"/>
      <c r="X573" s="5"/>
      <c r="Y573" s="5"/>
      <c r="Z573" s="5"/>
      <c r="AA573" s="5"/>
      <c r="AB573" s="5"/>
    </row>
    <row r="574" spans="1:28" ht="12.75" customHeight="1" x14ac:dyDescent="0.25">
      <c r="A574" s="5"/>
      <c r="B574" s="5"/>
      <c r="C574" s="5"/>
      <c r="D574" s="164"/>
      <c r="E574" s="6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7"/>
      <c r="R574" s="7"/>
      <c r="S574" s="7"/>
      <c r="T574" s="7"/>
      <c r="U574" s="7"/>
      <c r="V574" s="7"/>
      <c r="W574" s="7"/>
      <c r="X574" s="5"/>
      <c r="Y574" s="5"/>
      <c r="Z574" s="5"/>
      <c r="AA574" s="5"/>
      <c r="AB574" s="5"/>
    </row>
    <row r="575" spans="1:28" ht="12.75" customHeight="1" x14ac:dyDescent="0.25">
      <c r="A575" s="5"/>
      <c r="B575" s="5"/>
      <c r="C575" s="5"/>
      <c r="D575" s="164"/>
      <c r="E575" s="6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7"/>
      <c r="R575" s="7"/>
      <c r="S575" s="7"/>
      <c r="T575" s="7"/>
      <c r="U575" s="7"/>
      <c r="V575" s="7"/>
      <c r="W575" s="7"/>
      <c r="X575" s="5"/>
      <c r="Y575" s="5"/>
      <c r="Z575" s="5"/>
      <c r="AA575" s="5"/>
      <c r="AB575" s="5"/>
    </row>
    <row r="576" spans="1:28" ht="12.75" customHeight="1" x14ac:dyDescent="0.25">
      <c r="A576" s="5"/>
      <c r="B576" s="5"/>
      <c r="C576" s="5"/>
      <c r="D576" s="164"/>
      <c r="E576" s="6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7"/>
      <c r="R576" s="7"/>
      <c r="S576" s="7"/>
      <c r="T576" s="7"/>
      <c r="U576" s="7"/>
      <c r="V576" s="7"/>
      <c r="W576" s="7"/>
      <c r="X576" s="5"/>
      <c r="Y576" s="5"/>
      <c r="Z576" s="5"/>
      <c r="AA576" s="5"/>
      <c r="AB576" s="5"/>
    </row>
    <row r="577" spans="1:28" ht="12.75" customHeight="1" x14ac:dyDescent="0.25">
      <c r="A577" s="5"/>
      <c r="B577" s="5"/>
      <c r="C577" s="5"/>
      <c r="D577" s="164"/>
      <c r="E577" s="6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7"/>
      <c r="R577" s="7"/>
      <c r="S577" s="7"/>
      <c r="T577" s="7"/>
      <c r="U577" s="7"/>
      <c r="V577" s="7"/>
      <c r="W577" s="7"/>
      <c r="X577" s="5"/>
      <c r="Y577" s="5"/>
      <c r="Z577" s="5"/>
      <c r="AA577" s="5"/>
      <c r="AB577" s="5"/>
    </row>
    <row r="578" spans="1:28" ht="12.75" customHeight="1" x14ac:dyDescent="0.25">
      <c r="A578" s="5"/>
      <c r="B578" s="5"/>
      <c r="C578" s="5"/>
      <c r="D578" s="164"/>
      <c r="E578" s="6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7"/>
      <c r="R578" s="7"/>
      <c r="S578" s="7"/>
      <c r="T578" s="7"/>
      <c r="U578" s="7"/>
      <c r="V578" s="7"/>
      <c r="W578" s="7"/>
      <c r="X578" s="5"/>
      <c r="Y578" s="5"/>
      <c r="Z578" s="5"/>
      <c r="AA578" s="5"/>
      <c r="AB578" s="5"/>
    </row>
    <row r="579" spans="1:28" ht="12.75" customHeight="1" x14ac:dyDescent="0.25">
      <c r="A579" s="5"/>
      <c r="B579" s="5"/>
      <c r="C579" s="5"/>
      <c r="D579" s="164"/>
      <c r="E579" s="6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7"/>
      <c r="R579" s="7"/>
      <c r="S579" s="7"/>
      <c r="T579" s="7"/>
      <c r="U579" s="7"/>
      <c r="V579" s="7"/>
      <c r="W579" s="7"/>
      <c r="X579" s="5"/>
      <c r="Y579" s="5"/>
      <c r="Z579" s="5"/>
      <c r="AA579" s="5"/>
      <c r="AB579" s="5"/>
    </row>
    <row r="580" spans="1:28" ht="12.75" customHeight="1" x14ac:dyDescent="0.25">
      <c r="A580" s="5"/>
      <c r="B580" s="5"/>
      <c r="C580" s="5"/>
      <c r="D580" s="164"/>
      <c r="E580" s="6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7"/>
      <c r="R580" s="7"/>
      <c r="S580" s="7"/>
      <c r="T580" s="7"/>
      <c r="U580" s="7"/>
      <c r="V580" s="7"/>
      <c r="W580" s="7"/>
      <c r="X580" s="5"/>
      <c r="Y580" s="5"/>
      <c r="Z580" s="5"/>
      <c r="AA580" s="5"/>
      <c r="AB580" s="5"/>
    </row>
    <row r="581" spans="1:28" ht="12.75" customHeight="1" x14ac:dyDescent="0.25">
      <c r="A581" s="5"/>
      <c r="B581" s="5"/>
      <c r="C581" s="5"/>
      <c r="D581" s="164"/>
      <c r="E581" s="6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7"/>
      <c r="R581" s="7"/>
      <c r="S581" s="7"/>
      <c r="T581" s="7"/>
      <c r="U581" s="7"/>
      <c r="V581" s="7"/>
      <c r="W581" s="7"/>
      <c r="X581" s="5"/>
      <c r="Y581" s="5"/>
      <c r="Z581" s="5"/>
      <c r="AA581" s="5"/>
      <c r="AB581" s="5"/>
    </row>
    <row r="582" spans="1:28" ht="12.75" customHeight="1" x14ac:dyDescent="0.25">
      <c r="A582" s="5"/>
      <c r="B582" s="5"/>
      <c r="C582" s="5"/>
      <c r="D582" s="164"/>
      <c r="E582" s="6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7"/>
      <c r="R582" s="7"/>
      <c r="S582" s="7"/>
      <c r="T582" s="7"/>
      <c r="U582" s="7"/>
      <c r="V582" s="7"/>
      <c r="W582" s="7"/>
      <c r="X582" s="5"/>
      <c r="Y582" s="5"/>
      <c r="Z582" s="5"/>
      <c r="AA582" s="5"/>
      <c r="AB582" s="5"/>
    </row>
    <row r="583" spans="1:28" ht="12.75" customHeight="1" x14ac:dyDescent="0.25">
      <c r="A583" s="5"/>
      <c r="B583" s="5"/>
      <c r="C583" s="5"/>
      <c r="D583" s="164"/>
      <c r="E583" s="6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7"/>
      <c r="R583" s="7"/>
      <c r="S583" s="7"/>
      <c r="T583" s="7"/>
      <c r="U583" s="7"/>
      <c r="V583" s="7"/>
      <c r="W583" s="7"/>
      <c r="X583" s="5"/>
      <c r="Y583" s="5"/>
      <c r="Z583" s="5"/>
      <c r="AA583" s="5"/>
      <c r="AB583" s="5"/>
    </row>
    <row r="584" spans="1:28" ht="12.75" customHeight="1" x14ac:dyDescent="0.25">
      <c r="A584" s="5"/>
      <c r="B584" s="5"/>
      <c r="C584" s="5"/>
      <c r="D584" s="164"/>
      <c r="E584" s="6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7"/>
      <c r="R584" s="7"/>
      <c r="S584" s="7"/>
      <c r="T584" s="7"/>
      <c r="U584" s="7"/>
      <c r="V584" s="7"/>
      <c r="W584" s="7"/>
      <c r="X584" s="5"/>
      <c r="Y584" s="5"/>
      <c r="Z584" s="5"/>
      <c r="AA584" s="5"/>
      <c r="AB584" s="5"/>
    </row>
    <row r="585" spans="1:28" ht="12.75" customHeight="1" x14ac:dyDescent="0.25">
      <c r="A585" s="5"/>
      <c r="B585" s="5"/>
      <c r="C585" s="5"/>
      <c r="D585" s="164"/>
      <c r="E585" s="6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7"/>
      <c r="R585" s="7"/>
      <c r="S585" s="7"/>
      <c r="T585" s="7"/>
      <c r="U585" s="7"/>
      <c r="V585" s="7"/>
      <c r="W585" s="7"/>
      <c r="X585" s="5"/>
      <c r="Y585" s="5"/>
      <c r="Z585" s="5"/>
      <c r="AA585" s="5"/>
      <c r="AB585" s="5"/>
    </row>
    <row r="586" spans="1:28" ht="12.75" customHeight="1" x14ac:dyDescent="0.25">
      <c r="A586" s="5"/>
      <c r="B586" s="5"/>
      <c r="C586" s="5"/>
      <c r="D586" s="164"/>
      <c r="E586" s="6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7"/>
      <c r="R586" s="7"/>
      <c r="S586" s="7"/>
      <c r="T586" s="7"/>
      <c r="U586" s="7"/>
      <c r="V586" s="7"/>
      <c r="W586" s="7"/>
      <c r="X586" s="5"/>
      <c r="Y586" s="5"/>
      <c r="Z586" s="5"/>
      <c r="AA586" s="5"/>
      <c r="AB586" s="5"/>
    </row>
    <row r="587" spans="1:28" ht="12.75" customHeight="1" x14ac:dyDescent="0.25">
      <c r="A587" s="5"/>
      <c r="B587" s="5"/>
      <c r="C587" s="5"/>
      <c r="D587" s="164"/>
      <c r="E587" s="6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7"/>
      <c r="R587" s="7"/>
      <c r="S587" s="7"/>
      <c r="T587" s="7"/>
      <c r="U587" s="7"/>
      <c r="V587" s="7"/>
      <c r="W587" s="7"/>
      <c r="X587" s="5"/>
      <c r="Y587" s="5"/>
      <c r="Z587" s="5"/>
      <c r="AA587" s="5"/>
      <c r="AB587" s="5"/>
    </row>
    <row r="588" spans="1:28" ht="12.75" customHeight="1" x14ac:dyDescent="0.25">
      <c r="A588" s="5"/>
      <c r="B588" s="5"/>
      <c r="C588" s="5"/>
      <c r="D588" s="164"/>
      <c r="E588" s="6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7"/>
      <c r="R588" s="7"/>
      <c r="S588" s="7"/>
      <c r="T588" s="7"/>
      <c r="U588" s="7"/>
      <c r="V588" s="7"/>
      <c r="W588" s="7"/>
      <c r="X588" s="5"/>
      <c r="Y588" s="5"/>
      <c r="Z588" s="5"/>
      <c r="AA588" s="5"/>
      <c r="AB588" s="5"/>
    </row>
    <row r="589" spans="1:28" ht="12.75" customHeight="1" x14ac:dyDescent="0.25">
      <c r="A589" s="5"/>
      <c r="B589" s="5"/>
      <c r="C589" s="5"/>
      <c r="D589" s="164"/>
      <c r="E589" s="6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7"/>
      <c r="R589" s="7"/>
      <c r="S589" s="7"/>
      <c r="T589" s="7"/>
      <c r="U589" s="7"/>
      <c r="V589" s="7"/>
      <c r="W589" s="7"/>
      <c r="X589" s="5"/>
      <c r="Y589" s="5"/>
      <c r="Z589" s="5"/>
      <c r="AA589" s="5"/>
      <c r="AB589" s="5"/>
    </row>
    <row r="590" spans="1:28" ht="12.75" customHeight="1" x14ac:dyDescent="0.25">
      <c r="A590" s="5"/>
      <c r="B590" s="5"/>
      <c r="C590" s="5"/>
      <c r="D590" s="164"/>
      <c r="E590" s="6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7"/>
      <c r="R590" s="7"/>
      <c r="S590" s="7"/>
      <c r="T590" s="7"/>
      <c r="U590" s="7"/>
      <c r="V590" s="7"/>
      <c r="W590" s="7"/>
      <c r="X590" s="5"/>
      <c r="Y590" s="5"/>
      <c r="Z590" s="5"/>
      <c r="AA590" s="5"/>
      <c r="AB590" s="5"/>
    </row>
    <row r="591" spans="1:28" ht="12.75" customHeight="1" x14ac:dyDescent="0.25">
      <c r="A591" s="5"/>
      <c r="B591" s="5"/>
      <c r="C591" s="5"/>
      <c r="D591" s="164"/>
      <c r="E591" s="6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7"/>
      <c r="R591" s="7"/>
      <c r="S591" s="7"/>
      <c r="T591" s="7"/>
      <c r="U591" s="7"/>
      <c r="V591" s="7"/>
      <c r="W591" s="7"/>
      <c r="X591" s="5"/>
      <c r="Y591" s="5"/>
      <c r="Z591" s="5"/>
      <c r="AA591" s="5"/>
      <c r="AB591" s="5"/>
    </row>
    <row r="592" spans="1:28" ht="12.75" customHeight="1" x14ac:dyDescent="0.25">
      <c r="A592" s="5"/>
      <c r="B592" s="5"/>
      <c r="C592" s="5"/>
      <c r="D592" s="164"/>
      <c r="E592" s="6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7"/>
      <c r="R592" s="7"/>
      <c r="S592" s="7"/>
      <c r="T592" s="7"/>
      <c r="U592" s="7"/>
      <c r="V592" s="7"/>
      <c r="W592" s="7"/>
      <c r="X592" s="5"/>
      <c r="Y592" s="5"/>
      <c r="Z592" s="5"/>
      <c r="AA592" s="5"/>
      <c r="AB592" s="5"/>
    </row>
    <row r="593" spans="1:28" ht="12.75" customHeight="1" x14ac:dyDescent="0.25">
      <c r="A593" s="5"/>
      <c r="B593" s="5"/>
      <c r="C593" s="5"/>
      <c r="D593" s="164"/>
      <c r="E593" s="6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7"/>
      <c r="R593" s="7"/>
      <c r="S593" s="7"/>
      <c r="T593" s="7"/>
      <c r="U593" s="7"/>
      <c r="V593" s="7"/>
      <c r="W593" s="7"/>
      <c r="X593" s="5"/>
      <c r="Y593" s="5"/>
      <c r="Z593" s="5"/>
      <c r="AA593" s="5"/>
      <c r="AB593" s="5"/>
    </row>
    <row r="594" spans="1:28" ht="12.75" customHeight="1" x14ac:dyDescent="0.25">
      <c r="A594" s="5"/>
      <c r="B594" s="5"/>
      <c r="C594" s="5"/>
      <c r="D594" s="164"/>
      <c r="E594" s="6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7"/>
      <c r="R594" s="7"/>
      <c r="S594" s="7"/>
      <c r="T594" s="7"/>
      <c r="U594" s="7"/>
      <c r="V594" s="7"/>
      <c r="W594" s="7"/>
      <c r="X594" s="5"/>
      <c r="Y594" s="5"/>
      <c r="Z594" s="5"/>
      <c r="AA594" s="5"/>
      <c r="AB594" s="5"/>
    </row>
    <row r="595" spans="1:28" ht="12.75" customHeight="1" x14ac:dyDescent="0.25">
      <c r="A595" s="5"/>
      <c r="B595" s="5"/>
      <c r="C595" s="5"/>
      <c r="D595" s="164"/>
      <c r="E595" s="6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7"/>
      <c r="R595" s="7"/>
      <c r="S595" s="7"/>
      <c r="T595" s="7"/>
      <c r="U595" s="7"/>
      <c r="V595" s="7"/>
      <c r="W595" s="7"/>
      <c r="X595" s="5"/>
      <c r="Y595" s="5"/>
      <c r="Z595" s="5"/>
      <c r="AA595" s="5"/>
      <c r="AB595" s="5"/>
    </row>
    <row r="596" spans="1:28" ht="12.75" customHeight="1" x14ac:dyDescent="0.25">
      <c r="A596" s="5"/>
      <c r="B596" s="5"/>
      <c r="C596" s="5"/>
      <c r="D596" s="164"/>
      <c r="E596" s="6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7"/>
      <c r="R596" s="7"/>
      <c r="S596" s="7"/>
      <c r="T596" s="7"/>
      <c r="U596" s="7"/>
      <c r="V596" s="7"/>
      <c r="W596" s="7"/>
      <c r="X596" s="5"/>
      <c r="Y596" s="5"/>
      <c r="Z596" s="5"/>
      <c r="AA596" s="5"/>
      <c r="AB596" s="5"/>
    </row>
    <row r="597" spans="1:28" ht="12.75" customHeight="1" x14ac:dyDescent="0.25">
      <c r="A597" s="5"/>
      <c r="B597" s="5"/>
      <c r="C597" s="5"/>
      <c r="D597" s="164"/>
      <c r="E597" s="6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7"/>
      <c r="R597" s="7"/>
      <c r="S597" s="7"/>
      <c r="T597" s="7"/>
      <c r="U597" s="7"/>
      <c r="V597" s="7"/>
      <c r="W597" s="7"/>
      <c r="X597" s="5"/>
      <c r="Y597" s="5"/>
      <c r="Z597" s="5"/>
      <c r="AA597" s="5"/>
      <c r="AB597" s="5"/>
    </row>
    <row r="598" spans="1:28" ht="12.75" customHeight="1" x14ac:dyDescent="0.25">
      <c r="A598" s="5"/>
      <c r="B598" s="5"/>
      <c r="C598" s="5"/>
      <c r="D598" s="164"/>
      <c r="E598" s="6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7"/>
      <c r="R598" s="7"/>
      <c r="S598" s="7"/>
      <c r="T598" s="7"/>
      <c r="U598" s="7"/>
      <c r="V598" s="7"/>
      <c r="W598" s="7"/>
      <c r="X598" s="5"/>
      <c r="Y598" s="5"/>
      <c r="Z598" s="5"/>
      <c r="AA598" s="5"/>
      <c r="AB598" s="5"/>
    </row>
    <row r="599" spans="1:28" ht="12.75" customHeight="1" x14ac:dyDescent="0.25">
      <c r="A599" s="5"/>
      <c r="B599" s="5"/>
      <c r="C599" s="5"/>
      <c r="D599" s="164"/>
      <c r="E599" s="6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7"/>
      <c r="R599" s="7"/>
      <c r="S599" s="7"/>
      <c r="T599" s="7"/>
      <c r="U599" s="7"/>
      <c r="V599" s="7"/>
      <c r="W599" s="7"/>
      <c r="X599" s="5"/>
      <c r="Y599" s="5"/>
      <c r="Z599" s="5"/>
      <c r="AA599" s="5"/>
      <c r="AB599" s="5"/>
    </row>
    <row r="600" spans="1:28" ht="12.75" customHeight="1" x14ac:dyDescent="0.25">
      <c r="A600" s="5"/>
      <c r="B600" s="5"/>
      <c r="C600" s="5"/>
      <c r="D600" s="164"/>
      <c r="E600" s="6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7"/>
      <c r="R600" s="7"/>
      <c r="S600" s="7"/>
      <c r="T600" s="7"/>
      <c r="U600" s="7"/>
      <c r="V600" s="7"/>
      <c r="W600" s="7"/>
      <c r="X600" s="5"/>
      <c r="Y600" s="5"/>
      <c r="Z600" s="5"/>
      <c r="AA600" s="5"/>
      <c r="AB600" s="5"/>
    </row>
    <row r="601" spans="1:28" ht="12.75" customHeight="1" x14ac:dyDescent="0.25">
      <c r="A601" s="5"/>
      <c r="B601" s="5"/>
      <c r="C601" s="5"/>
      <c r="D601" s="164"/>
      <c r="E601" s="6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7"/>
      <c r="R601" s="7"/>
      <c r="S601" s="7"/>
      <c r="T601" s="7"/>
      <c r="U601" s="7"/>
      <c r="V601" s="7"/>
      <c r="W601" s="7"/>
      <c r="X601" s="5"/>
      <c r="Y601" s="5"/>
      <c r="Z601" s="5"/>
      <c r="AA601" s="5"/>
      <c r="AB601" s="5"/>
    </row>
    <row r="602" spans="1:28" ht="12.75" customHeight="1" x14ac:dyDescent="0.25">
      <c r="A602" s="5"/>
      <c r="B602" s="5"/>
      <c r="C602" s="5"/>
      <c r="D602" s="164"/>
      <c r="E602" s="6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7"/>
      <c r="R602" s="7"/>
      <c r="S602" s="7"/>
      <c r="T602" s="7"/>
      <c r="U602" s="7"/>
      <c r="V602" s="7"/>
      <c r="W602" s="7"/>
      <c r="X602" s="5"/>
      <c r="Y602" s="5"/>
      <c r="Z602" s="5"/>
      <c r="AA602" s="5"/>
      <c r="AB602" s="5"/>
    </row>
    <row r="603" spans="1:28" ht="12.75" customHeight="1" x14ac:dyDescent="0.25">
      <c r="A603" s="5"/>
      <c r="B603" s="5"/>
      <c r="C603" s="5"/>
      <c r="D603" s="164"/>
      <c r="E603" s="6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7"/>
      <c r="R603" s="7"/>
      <c r="S603" s="7"/>
      <c r="T603" s="7"/>
      <c r="U603" s="7"/>
      <c r="V603" s="7"/>
      <c r="W603" s="7"/>
      <c r="X603" s="5"/>
      <c r="Y603" s="5"/>
      <c r="Z603" s="5"/>
      <c r="AA603" s="5"/>
      <c r="AB603" s="5"/>
    </row>
    <row r="604" spans="1:28" ht="12.75" customHeight="1" x14ac:dyDescent="0.25">
      <c r="A604" s="5"/>
      <c r="B604" s="5"/>
      <c r="C604" s="5"/>
      <c r="D604" s="164"/>
      <c r="E604" s="6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7"/>
      <c r="R604" s="7"/>
      <c r="S604" s="7"/>
      <c r="T604" s="7"/>
      <c r="U604" s="7"/>
      <c r="V604" s="7"/>
      <c r="W604" s="7"/>
      <c r="X604" s="5"/>
      <c r="Y604" s="5"/>
      <c r="Z604" s="5"/>
      <c r="AA604" s="5"/>
      <c r="AB604" s="5"/>
    </row>
    <row r="605" spans="1:28" ht="12.75" customHeight="1" x14ac:dyDescent="0.25">
      <c r="A605" s="5"/>
      <c r="B605" s="5"/>
      <c r="C605" s="5"/>
      <c r="D605" s="164"/>
      <c r="E605" s="6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7"/>
      <c r="R605" s="7"/>
      <c r="S605" s="7"/>
      <c r="T605" s="7"/>
      <c r="U605" s="7"/>
      <c r="V605" s="7"/>
      <c r="W605" s="7"/>
      <c r="X605" s="5"/>
      <c r="Y605" s="5"/>
      <c r="Z605" s="5"/>
      <c r="AA605" s="5"/>
      <c r="AB605" s="5"/>
    </row>
    <row r="606" spans="1:28" ht="12.75" customHeight="1" x14ac:dyDescent="0.25">
      <c r="A606" s="5"/>
      <c r="B606" s="5"/>
      <c r="C606" s="5"/>
      <c r="D606" s="164"/>
      <c r="E606" s="6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7"/>
      <c r="R606" s="7"/>
      <c r="S606" s="7"/>
      <c r="T606" s="7"/>
      <c r="U606" s="7"/>
      <c r="V606" s="7"/>
      <c r="W606" s="7"/>
      <c r="X606" s="5"/>
      <c r="Y606" s="5"/>
      <c r="Z606" s="5"/>
      <c r="AA606" s="5"/>
      <c r="AB606" s="5"/>
    </row>
    <row r="607" spans="1:28" ht="12.75" customHeight="1" x14ac:dyDescent="0.25">
      <c r="A607" s="5"/>
      <c r="B607" s="5"/>
      <c r="C607" s="5"/>
      <c r="D607" s="164"/>
      <c r="E607" s="6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7"/>
      <c r="R607" s="7"/>
      <c r="S607" s="7"/>
      <c r="T607" s="7"/>
      <c r="U607" s="7"/>
      <c r="V607" s="7"/>
      <c r="W607" s="7"/>
      <c r="X607" s="5"/>
      <c r="Y607" s="5"/>
      <c r="Z607" s="5"/>
      <c r="AA607" s="5"/>
      <c r="AB607" s="5"/>
    </row>
    <row r="608" spans="1:28" ht="12.75" customHeight="1" x14ac:dyDescent="0.25">
      <c r="A608" s="5"/>
      <c r="B608" s="5"/>
      <c r="C608" s="5"/>
      <c r="D608" s="164"/>
      <c r="E608" s="6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7"/>
      <c r="R608" s="7"/>
      <c r="S608" s="7"/>
      <c r="T608" s="7"/>
      <c r="U608" s="7"/>
      <c r="V608" s="7"/>
      <c r="W608" s="7"/>
      <c r="X608" s="5"/>
      <c r="Y608" s="5"/>
      <c r="Z608" s="5"/>
      <c r="AA608" s="5"/>
      <c r="AB608" s="5"/>
    </row>
    <row r="609" spans="1:28" ht="12.75" customHeight="1" x14ac:dyDescent="0.25">
      <c r="A609" s="5"/>
      <c r="B609" s="5"/>
      <c r="C609" s="5"/>
      <c r="D609" s="164"/>
      <c r="E609" s="6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7"/>
      <c r="R609" s="7"/>
      <c r="S609" s="7"/>
      <c r="T609" s="7"/>
      <c r="U609" s="7"/>
      <c r="V609" s="7"/>
      <c r="W609" s="7"/>
      <c r="X609" s="5"/>
      <c r="Y609" s="5"/>
      <c r="Z609" s="5"/>
      <c r="AA609" s="5"/>
      <c r="AB609" s="5"/>
    </row>
    <row r="610" spans="1:28" ht="12.75" customHeight="1" x14ac:dyDescent="0.25">
      <c r="A610" s="5"/>
      <c r="B610" s="5"/>
      <c r="C610" s="5"/>
      <c r="D610" s="164"/>
      <c r="E610" s="6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7"/>
      <c r="R610" s="7"/>
      <c r="S610" s="7"/>
      <c r="T610" s="7"/>
      <c r="U610" s="7"/>
      <c r="V610" s="7"/>
      <c r="W610" s="7"/>
      <c r="X610" s="5"/>
      <c r="Y610" s="5"/>
      <c r="Z610" s="5"/>
      <c r="AA610" s="5"/>
      <c r="AB610" s="5"/>
    </row>
    <row r="611" spans="1:28" ht="12.75" customHeight="1" x14ac:dyDescent="0.25">
      <c r="A611" s="5"/>
      <c r="B611" s="5"/>
      <c r="C611" s="5"/>
      <c r="D611" s="164"/>
      <c r="E611" s="6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7"/>
      <c r="R611" s="7"/>
      <c r="S611" s="7"/>
      <c r="T611" s="7"/>
      <c r="U611" s="7"/>
      <c r="V611" s="7"/>
      <c r="W611" s="7"/>
      <c r="X611" s="5"/>
      <c r="Y611" s="5"/>
      <c r="Z611" s="5"/>
      <c r="AA611" s="5"/>
      <c r="AB611" s="5"/>
    </row>
    <row r="612" spans="1:28" ht="12.75" customHeight="1" x14ac:dyDescent="0.25">
      <c r="A612" s="5"/>
      <c r="B612" s="5"/>
      <c r="C612" s="5"/>
      <c r="D612" s="164"/>
      <c r="E612" s="6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7"/>
      <c r="R612" s="7"/>
      <c r="S612" s="7"/>
      <c r="T612" s="7"/>
      <c r="U612" s="7"/>
      <c r="V612" s="7"/>
      <c r="W612" s="7"/>
      <c r="X612" s="5"/>
      <c r="Y612" s="5"/>
      <c r="Z612" s="5"/>
      <c r="AA612" s="5"/>
      <c r="AB612" s="5"/>
    </row>
    <row r="613" spans="1:28" ht="12.75" customHeight="1" x14ac:dyDescent="0.25">
      <c r="A613" s="5"/>
      <c r="B613" s="5"/>
      <c r="C613" s="5"/>
      <c r="D613" s="164"/>
      <c r="E613" s="6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7"/>
      <c r="R613" s="7"/>
      <c r="S613" s="7"/>
      <c r="T613" s="7"/>
      <c r="U613" s="7"/>
      <c r="V613" s="7"/>
      <c r="W613" s="7"/>
      <c r="X613" s="5"/>
      <c r="Y613" s="5"/>
      <c r="Z613" s="5"/>
      <c r="AA613" s="5"/>
      <c r="AB613" s="5"/>
    </row>
    <row r="614" spans="1:28" ht="12.75" customHeight="1" x14ac:dyDescent="0.25">
      <c r="A614" s="5"/>
      <c r="B614" s="5"/>
      <c r="C614" s="5"/>
      <c r="D614" s="164"/>
      <c r="E614" s="6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7"/>
      <c r="R614" s="7"/>
      <c r="S614" s="7"/>
      <c r="T614" s="7"/>
      <c r="U614" s="7"/>
      <c r="V614" s="7"/>
      <c r="W614" s="7"/>
      <c r="X614" s="5"/>
      <c r="Y614" s="5"/>
      <c r="Z614" s="5"/>
      <c r="AA614" s="5"/>
      <c r="AB614" s="5"/>
    </row>
    <row r="615" spans="1:28" ht="12.75" customHeight="1" x14ac:dyDescent="0.25">
      <c r="A615" s="5"/>
      <c r="B615" s="5"/>
      <c r="C615" s="5"/>
      <c r="D615" s="164"/>
      <c r="E615" s="6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7"/>
      <c r="R615" s="7"/>
      <c r="S615" s="7"/>
      <c r="T615" s="7"/>
      <c r="U615" s="7"/>
      <c r="V615" s="7"/>
      <c r="W615" s="7"/>
      <c r="X615" s="5"/>
      <c r="Y615" s="5"/>
      <c r="Z615" s="5"/>
      <c r="AA615" s="5"/>
      <c r="AB615" s="5"/>
    </row>
    <row r="616" spans="1:28" ht="12.75" customHeight="1" x14ac:dyDescent="0.25">
      <c r="A616" s="5"/>
      <c r="B616" s="5"/>
      <c r="C616" s="5"/>
      <c r="D616" s="164"/>
      <c r="E616" s="6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7"/>
      <c r="R616" s="7"/>
      <c r="S616" s="7"/>
      <c r="T616" s="7"/>
      <c r="U616" s="7"/>
      <c r="V616" s="7"/>
      <c r="W616" s="7"/>
      <c r="X616" s="5"/>
      <c r="Y616" s="5"/>
      <c r="Z616" s="5"/>
      <c r="AA616" s="5"/>
      <c r="AB616" s="5"/>
    </row>
    <row r="617" spans="1:28" ht="12.75" customHeight="1" x14ac:dyDescent="0.25">
      <c r="A617" s="5"/>
      <c r="B617" s="5"/>
      <c r="C617" s="5"/>
      <c r="D617" s="164"/>
      <c r="E617" s="6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7"/>
      <c r="R617" s="7"/>
      <c r="S617" s="7"/>
      <c r="T617" s="7"/>
      <c r="U617" s="7"/>
      <c r="V617" s="7"/>
      <c r="W617" s="7"/>
      <c r="X617" s="5"/>
      <c r="Y617" s="5"/>
      <c r="Z617" s="5"/>
      <c r="AA617" s="5"/>
      <c r="AB617" s="5"/>
    </row>
    <row r="618" spans="1:28" ht="12.75" customHeight="1" x14ac:dyDescent="0.25">
      <c r="A618" s="5"/>
      <c r="B618" s="5"/>
      <c r="C618" s="5"/>
      <c r="D618" s="164"/>
      <c r="E618" s="6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7"/>
      <c r="R618" s="7"/>
      <c r="S618" s="7"/>
      <c r="T618" s="7"/>
      <c r="U618" s="7"/>
      <c r="V618" s="7"/>
      <c r="W618" s="7"/>
      <c r="X618" s="5"/>
      <c r="Y618" s="5"/>
      <c r="Z618" s="5"/>
      <c r="AA618" s="5"/>
      <c r="AB618" s="5"/>
    </row>
    <row r="619" spans="1:28" ht="12.75" customHeight="1" x14ac:dyDescent="0.25">
      <c r="A619" s="5"/>
      <c r="B619" s="5"/>
      <c r="C619" s="5"/>
      <c r="D619" s="164"/>
      <c r="E619" s="6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7"/>
      <c r="R619" s="7"/>
      <c r="S619" s="7"/>
      <c r="T619" s="7"/>
      <c r="U619" s="7"/>
      <c r="V619" s="7"/>
      <c r="W619" s="7"/>
      <c r="X619" s="5"/>
      <c r="Y619" s="5"/>
      <c r="Z619" s="5"/>
      <c r="AA619" s="5"/>
      <c r="AB619" s="5"/>
    </row>
    <row r="620" spans="1:28" ht="12.75" customHeight="1" x14ac:dyDescent="0.25">
      <c r="A620" s="5"/>
      <c r="B620" s="5"/>
      <c r="C620" s="5"/>
      <c r="D620" s="164"/>
      <c r="E620" s="6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7"/>
      <c r="R620" s="7"/>
      <c r="S620" s="7"/>
      <c r="T620" s="7"/>
      <c r="U620" s="7"/>
      <c r="V620" s="7"/>
      <c r="W620" s="7"/>
      <c r="X620" s="5"/>
      <c r="Y620" s="5"/>
      <c r="Z620" s="5"/>
      <c r="AA620" s="5"/>
      <c r="AB620" s="5"/>
    </row>
    <row r="621" spans="1:28" ht="12.75" customHeight="1" x14ac:dyDescent="0.25">
      <c r="A621" s="5"/>
      <c r="B621" s="5"/>
      <c r="C621" s="5"/>
      <c r="D621" s="164"/>
      <c r="E621" s="6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7"/>
      <c r="R621" s="7"/>
      <c r="S621" s="7"/>
      <c r="T621" s="7"/>
      <c r="U621" s="7"/>
      <c r="V621" s="7"/>
      <c r="W621" s="7"/>
      <c r="X621" s="5"/>
      <c r="Y621" s="5"/>
      <c r="Z621" s="5"/>
      <c r="AA621" s="5"/>
      <c r="AB621" s="5"/>
    </row>
    <row r="622" spans="1:28" ht="12.75" customHeight="1" x14ac:dyDescent="0.25">
      <c r="A622" s="5"/>
      <c r="B622" s="5"/>
      <c r="C622" s="5"/>
      <c r="D622" s="164"/>
      <c r="E622" s="6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7"/>
      <c r="R622" s="7"/>
      <c r="S622" s="7"/>
      <c r="T622" s="7"/>
      <c r="U622" s="7"/>
      <c r="V622" s="7"/>
      <c r="W622" s="7"/>
      <c r="X622" s="5"/>
      <c r="Y622" s="5"/>
      <c r="Z622" s="5"/>
      <c r="AA622" s="5"/>
      <c r="AB622" s="5"/>
    </row>
    <row r="623" spans="1:28" ht="12.75" customHeight="1" x14ac:dyDescent="0.25">
      <c r="A623" s="5"/>
      <c r="B623" s="5"/>
      <c r="C623" s="5"/>
      <c r="D623" s="164"/>
      <c r="E623" s="6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7"/>
      <c r="R623" s="7"/>
      <c r="S623" s="7"/>
      <c r="T623" s="7"/>
      <c r="U623" s="7"/>
      <c r="V623" s="7"/>
      <c r="W623" s="7"/>
      <c r="X623" s="5"/>
      <c r="Y623" s="5"/>
      <c r="Z623" s="5"/>
      <c r="AA623" s="5"/>
      <c r="AB623" s="5"/>
    </row>
    <row r="624" spans="1:28" ht="12.75" customHeight="1" x14ac:dyDescent="0.25">
      <c r="A624" s="5"/>
      <c r="B624" s="5"/>
      <c r="C624" s="5"/>
      <c r="D624" s="164"/>
      <c r="E624" s="6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7"/>
      <c r="R624" s="7"/>
      <c r="S624" s="7"/>
      <c r="T624" s="7"/>
      <c r="U624" s="7"/>
      <c r="V624" s="7"/>
      <c r="W624" s="7"/>
      <c r="X624" s="5"/>
      <c r="Y624" s="5"/>
      <c r="Z624" s="5"/>
      <c r="AA624" s="5"/>
      <c r="AB624" s="5"/>
    </row>
    <row r="625" spans="1:28" ht="12.75" customHeight="1" x14ac:dyDescent="0.25">
      <c r="A625" s="5"/>
      <c r="B625" s="5"/>
      <c r="C625" s="5"/>
      <c r="D625" s="164"/>
      <c r="E625" s="6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7"/>
      <c r="R625" s="7"/>
      <c r="S625" s="7"/>
      <c r="T625" s="7"/>
      <c r="U625" s="7"/>
      <c r="V625" s="7"/>
      <c r="W625" s="7"/>
      <c r="X625" s="5"/>
      <c r="Y625" s="5"/>
      <c r="Z625" s="5"/>
      <c r="AA625" s="5"/>
      <c r="AB625" s="5"/>
    </row>
    <row r="626" spans="1:28" ht="12.75" customHeight="1" x14ac:dyDescent="0.25">
      <c r="A626" s="5"/>
      <c r="B626" s="5"/>
      <c r="C626" s="5"/>
      <c r="D626" s="164"/>
      <c r="E626" s="6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7"/>
      <c r="R626" s="7"/>
      <c r="S626" s="7"/>
      <c r="T626" s="7"/>
      <c r="U626" s="7"/>
      <c r="V626" s="7"/>
      <c r="W626" s="7"/>
      <c r="X626" s="5"/>
      <c r="Y626" s="5"/>
      <c r="Z626" s="5"/>
      <c r="AA626" s="5"/>
      <c r="AB626" s="5"/>
    </row>
    <row r="627" spans="1:28" ht="12.75" customHeight="1" x14ac:dyDescent="0.25">
      <c r="A627" s="5"/>
      <c r="B627" s="5"/>
      <c r="C627" s="5"/>
      <c r="D627" s="164"/>
      <c r="E627" s="6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7"/>
      <c r="R627" s="7"/>
      <c r="S627" s="7"/>
      <c r="T627" s="7"/>
      <c r="U627" s="7"/>
      <c r="V627" s="7"/>
      <c r="W627" s="7"/>
      <c r="X627" s="5"/>
      <c r="Y627" s="5"/>
      <c r="Z627" s="5"/>
      <c r="AA627" s="5"/>
      <c r="AB627" s="5"/>
    </row>
    <row r="628" spans="1:28" ht="12.75" customHeight="1" x14ac:dyDescent="0.25">
      <c r="A628" s="5"/>
      <c r="B628" s="5"/>
      <c r="C628" s="5"/>
      <c r="D628" s="164"/>
      <c r="E628" s="6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7"/>
      <c r="R628" s="7"/>
      <c r="S628" s="7"/>
      <c r="T628" s="7"/>
      <c r="U628" s="7"/>
      <c r="V628" s="7"/>
      <c r="W628" s="7"/>
      <c r="X628" s="5"/>
      <c r="Y628" s="5"/>
      <c r="Z628" s="5"/>
      <c r="AA628" s="5"/>
      <c r="AB628" s="5"/>
    </row>
    <row r="629" spans="1:28" ht="12.75" customHeight="1" x14ac:dyDescent="0.25">
      <c r="A629" s="5"/>
      <c r="B629" s="5"/>
      <c r="C629" s="5"/>
      <c r="D629" s="164"/>
      <c r="E629" s="6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7"/>
      <c r="R629" s="7"/>
      <c r="S629" s="7"/>
      <c r="T629" s="7"/>
      <c r="U629" s="7"/>
      <c r="V629" s="7"/>
      <c r="W629" s="7"/>
      <c r="X629" s="5"/>
      <c r="Y629" s="5"/>
      <c r="Z629" s="5"/>
      <c r="AA629" s="5"/>
      <c r="AB629" s="5"/>
    </row>
    <row r="630" spans="1:28" ht="12.75" customHeight="1" x14ac:dyDescent="0.25">
      <c r="A630" s="5"/>
      <c r="B630" s="5"/>
      <c r="C630" s="5"/>
      <c r="D630" s="164"/>
      <c r="E630" s="6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7"/>
      <c r="R630" s="7"/>
      <c r="S630" s="7"/>
      <c r="T630" s="7"/>
      <c r="U630" s="7"/>
      <c r="V630" s="7"/>
      <c r="W630" s="7"/>
      <c r="X630" s="5"/>
      <c r="Y630" s="5"/>
      <c r="Z630" s="5"/>
      <c r="AA630" s="5"/>
      <c r="AB630" s="5"/>
    </row>
    <row r="631" spans="1:28" ht="12.75" customHeight="1" x14ac:dyDescent="0.25">
      <c r="A631" s="5"/>
      <c r="B631" s="5"/>
      <c r="C631" s="5"/>
      <c r="D631" s="164"/>
      <c r="E631" s="6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7"/>
      <c r="R631" s="7"/>
      <c r="S631" s="7"/>
      <c r="T631" s="7"/>
      <c r="U631" s="7"/>
      <c r="V631" s="7"/>
      <c r="W631" s="7"/>
      <c r="X631" s="5"/>
      <c r="Y631" s="5"/>
      <c r="Z631" s="5"/>
      <c r="AA631" s="5"/>
      <c r="AB631" s="5"/>
    </row>
    <row r="632" spans="1:28" ht="12.75" customHeight="1" x14ac:dyDescent="0.25">
      <c r="A632" s="5"/>
      <c r="B632" s="5"/>
      <c r="C632" s="5"/>
      <c r="D632" s="164"/>
      <c r="E632" s="6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7"/>
      <c r="R632" s="7"/>
      <c r="S632" s="7"/>
      <c r="T632" s="7"/>
      <c r="U632" s="7"/>
      <c r="V632" s="7"/>
      <c r="W632" s="7"/>
      <c r="X632" s="5"/>
      <c r="Y632" s="5"/>
      <c r="Z632" s="5"/>
      <c r="AA632" s="5"/>
      <c r="AB632" s="5"/>
    </row>
    <row r="633" spans="1:28" ht="12.75" customHeight="1" x14ac:dyDescent="0.25">
      <c r="A633" s="5"/>
      <c r="B633" s="5"/>
      <c r="C633" s="5"/>
      <c r="D633" s="164"/>
      <c r="E633" s="6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7"/>
      <c r="R633" s="7"/>
      <c r="S633" s="7"/>
      <c r="T633" s="7"/>
      <c r="U633" s="7"/>
      <c r="V633" s="7"/>
      <c r="W633" s="7"/>
      <c r="X633" s="5"/>
      <c r="Y633" s="5"/>
      <c r="Z633" s="5"/>
      <c r="AA633" s="5"/>
      <c r="AB633" s="5"/>
    </row>
    <row r="634" spans="1:28" ht="12.75" customHeight="1" x14ac:dyDescent="0.25">
      <c r="A634" s="5"/>
      <c r="B634" s="5"/>
      <c r="C634" s="5"/>
      <c r="D634" s="164"/>
      <c r="E634" s="6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7"/>
      <c r="R634" s="7"/>
      <c r="S634" s="7"/>
      <c r="T634" s="7"/>
      <c r="U634" s="7"/>
      <c r="V634" s="7"/>
      <c r="W634" s="7"/>
      <c r="X634" s="5"/>
      <c r="Y634" s="5"/>
      <c r="Z634" s="5"/>
      <c r="AA634" s="5"/>
      <c r="AB634" s="5"/>
    </row>
    <row r="635" spans="1:28" ht="12.75" customHeight="1" x14ac:dyDescent="0.25">
      <c r="A635" s="5"/>
      <c r="B635" s="5"/>
      <c r="C635" s="5"/>
      <c r="D635" s="164"/>
      <c r="E635" s="6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7"/>
      <c r="R635" s="7"/>
      <c r="S635" s="7"/>
      <c r="T635" s="7"/>
      <c r="U635" s="7"/>
      <c r="V635" s="7"/>
      <c r="W635" s="7"/>
      <c r="X635" s="5"/>
      <c r="Y635" s="5"/>
      <c r="Z635" s="5"/>
      <c r="AA635" s="5"/>
      <c r="AB635" s="5"/>
    </row>
    <row r="636" spans="1:28" ht="12.75" customHeight="1" x14ac:dyDescent="0.25">
      <c r="A636" s="5"/>
      <c r="B636" s="5"/>
      <c r="C636" s="5"/>
      <c r="D636" s="164"/>
      <c r="E636" s="6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7"/>
      <c r="R636" s="7"/>
      <c r="S636" s="7"/>
      <c r="T636" s="7"/>
      <c r="U636" s="7"/>
      <c r="V636" s="7"/>
      <c r="W636" s="7"/>
      <c r="X636" s="5"/>
      <c r="Y636" s="5"/>
      <c r="Z636" s="5"/>
      <c r="AA636" s="5"/>
      <c r="AB636" s="5"/>
    </row>
    <row r="637" spans="1:28" ht="12.75" customHeight="1" x14ac:dyDescent="0.25">
      <c r="A637" s="5"/>
      <c r="B637" s="5"/>
      <c r="C637" s="5"/>
      <c r="D637" s="164"/>
      <c r="E637" s="6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7"/>
      <c r="R637" s="7"/>
      <c r="S637" s="7"/>
      <c r="T637" s="7"/>
      <c r="U637" s="7"/>
      <c r="V637" s="7"/>
      <c r="W637" s="7"/>
      <c r="X637" s="5"/>
      <c r="Y637" s="5"/>
      <c r="Z637" s="5"/>
      <c r="AA637" s="5"/>
      <c r="AB637" s="5"/>
    </row>
    <row r="638" spans="1:28" ht="12.75" customHeight="1" x14ac:dyDescent="0.25">
      <c r="A638" s="5"/>
      <c r="B638" s="5"/>
      <c r="C638" s="5"/>
      <c r="D638" s="164"/>
      <c r="E638" s="6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7"/>
      <c r="R638" s="7"/>
      <c r="S638" s="7"/>
      <c r="T638" s="7"/>
      <c r="U638" s="7"/>
      <c r="V638" s="7"/>
      <c r="W638" s="7"/>
      <c r="X638" s="5"/>
      <c r="Y638" s="5"/>
      <c r="Z638" s="5"/>
      <c r="AA638" s="5"/>
      <c r="AB638" s="5"/>
    </row>
    <row r="639" spans="1:28" ht="12.75" customHeight="1" x14ac:dyDescent="0.25">
      <c r="A639" s="5"/>
      <c r="B639" s="5"/>
      <c r="C639" s="5"/>
      <c r="D639" s="164"/>
      <c r="E639" s="6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7"/>
      <c r="R639" s="7"/>
      <c r="S639" s="7"/>
      <c r="T639" s="7"/>
      <c r="U639" s="7"/>
      <c r="V639" s="7"/>
      <c r="W639" s="7"/>
      <c r="X639" s="5"/>
      <c r="Y639" s="5"/>
      <c r="Z639" s="5"/>
      <c r="AA639" s="5"/>
      <c r="AB639" s="5"/>
    </row>
    <row r="640" spans="1:28" ht="12.75" customHeight="1" x14ac:dyDescent="0.25">
      <c r="A640" s="5"/>
      <c r="B640" s="5"/>
      <c r="C640" s="5"/>
      <c r="D640" s="164"/>
      <c r="E640" s="6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7"/>
      <c r="R640" s="7"/>
      <c r="S640" s="7"/>
      <c r="T640" s="7"/>
      <c r="U640" s="7"/>
      <c r="V640" s="7"/>
      <c r="W640" s="7"/>
      <c r="X640" s="5"/>
      <c r="Y640" s="5"/>
      <c r="Z640" s="5"/>
      <c r="AA640" s="5"/>
      <c r="AB640" s="5"/>
    </row>
    <row r="641" spans="1:28" ht="12.75" customHeight="1" x14ac:dyDescent="0.25">
      <c r="A641" s="5"/>
      <c r="B641" s="5"/>
      <c r="C641" s="5"/>
      <c r="D641" s="164"/>
      <c r="E641" s="6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7"/>
      <c r="R641" s="7"/>
      <c r="S641" s="7"/>
      <c r="T641" s="7"/>
      <c r="U641" s="7"/>
      <c r="V641" s="7"/>
      <c r="W641" s="7"/>
      <c r="X641" s="5"/>
      <c r="Y641" s="5"/>
      <c r="Z641" s="5"/>
      <c r="AA641" s="5"/>
      <c r="AB641" s="5"/>
    </row>
    <row r="642" spans="1:28" ht="12.75" customHeight="1" x14ac:dyDescent="0.25">
      <c r="A642" s="5"/>
      <c r="B642" s="5"/>
      <c r="C642" s="5"/>
      <c r="D642" s="164"/>
      <c r="E642" s="6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7"/>
      <c r="R642" s="7"/>
      <c r="S642" s="7"/>
      <c r="T642" s="7"/>
      <c r="U642" s="7"/>
      <c r="V642" s="7"/>
      <c r="W642" s="7"/>
      <c r="X642" s="5"/>
      <c r="Y642" s="5"/>
      <c r="Z642" s="5"/>
      <c r="AA642" s="5"/>
      <c r="AB642" s="5"/>
    </row>
    <row r="643" spans="1:28" ht="12.75" customHeight="1" x14ac:dyDescent="0.25">
      <c r="A643" s="5"/>
      <c r="B643" s="5"/>
      <c r="C643" s="5"/>
      <c r="D643" s="164"/>
      <c r="E643" s="6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7"/>
      <c r="R643" s="7"/>
      <c r="S643" s="7"/>
      <c r="T643" s="7"/>
      <c r="U643" s="7"/>
      <c r="V643" s="7"/>
      <c r="W643" s="7"/>
      <c r="X643" s="5"/>
      <c r="Y643" s="5"/>
      <c r="Z643" s="5"/>
      <c r="AA643" s="5"/>
      <c r="AB643" s="5"/>
    </row>
    <row r="644" spans="1:28" ht="12.75" customHeight="1" x14ac:dyDescent="0.25">
      <c r="A644" s="5"/>
      <c r="B644" s="5"/>
      <c r="C644" s="5"/>
      <c r="D644" s="164"/>
      <c r="E644" s="6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7"/>
      <c r="R644" s="7"/>
      <c r="S644" s="7"/>
      <c r="T644" s="7"/>
      <c r="U644" s="7"/>
      <c r="V644" s="7"/>
      <c r="W644" s="7"/>
      <c r="X644" s="5"/>
      <c r="Y644" s="5"/>
      <c r="Z644" s="5"/>
      <c r="AA644" s="5"/>
      <c r="AB644" s="5"/>
    </row>
    <row r="645" spans="1:28" ht="12.75" customHeight="1" x14ac:dyDescent="0.25">
      <c r="A645" s="5"/>
      <c r="B645" s="5"/>
      <c r="C645" s="5"/>
      <c r="D645" s="164"/>
      <c r="E645" s="6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7"/>
      <c r="R645" s="7"/>
      <c r="S645" s="7"/>
      <c r="T645" s="7"/>
      <c r="U645" s="7"/>
      <c r="V645" s="7"/>
      <c r="W645" s="7"/>
      <c r="X645" s="5"/>
      <c r="Y645" s="5"/>
      <c r="Z645" s="5"/>
      <c r="AA645" s="5"/>
      <c r="AB645" s="5"/>
    </row>
    <row r="646" spans="1:28" ht="12.75" customHeight="1" x14ac:dyDescent="0.25">
      <c r="A646" s="5"/>
      <c r="B646" s="5"/>
      <c r="C646" s="5"/>
      <c r="D646" s="164"/>
      <c r="E646" s="6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7"/>
      <c r="R646" s="7"/>
      <c r="S646" s="7"/>
      <c r="T646" s="7"/>
      <c r="U646" s="7"/>
      <c r="V646" s="7"/>
      <c r="W646" s="7"/>
      <c r="X646" s="5"/>
      <c r="Y646" s="5"/>
      <c r="Z646" s="5"/>
      <c r="AA646" s="5"/>
      <c r="AB646" s="5"/>
    </row>
    <row r="647" spans="1:28" ht="12.75" customHeight="1" x14ac:dyDescent="0.25">
      <c r="A647" s="5"/>
      <c r="B647" s="5"/>
      <c r="C647" s="5"/>
      <c r="D647" s="164"/>
      <c r="E647" s="6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7"/>
      <c r="R647" s="7"/>
      <c r="S647" s="7"/>
      <c r="T647" s="7"/>
      <c r="U647" s="7"/>
      <c r="V647" s="7"/>
      <c r="W647" s="7"/>
      <c r="X647" s="5"/>
      <c r="Y647" s="5"/>
      <c r="Z647" s="5"/>
      <c r="AA647" s="5"/>
      <c r="AB647" s="5"/>
    </row>
    <row r="648" spans="1:28" ht="12.75" customHeight="1" x14ac:dyDescent="0.25">
      <c r="A648" s="5"/>
      <c r="B648" s="5"/>
      <c r="C648" s="5"/>
      <c r="D648" s="164"/>
      <c r="E648" s="6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7"/>
      <c r="R648" s="7"/>
      <c r="S648" s="7"/>
      <c r="T648" s="7"/>
      <c r="U648" s="7"/>
      <c r="V648" s="7"/>
      <c r="W648" s="7"/>
      <c r="X648" s="5"/>
      <c r="Y648" s="5"/>
      <c r="Z648" s="5"/>
      <c r="AA648" s="5"/>
      <c r="AB648" s="5"/>
    </row>
    <row r="649" spans="1:28" ht="12.75" customHeight="1" x14ac:dyDescent="0.25">
      <c r="A649" s="5"/>
      <c r="B649" s="5"/>
      <c r="C649" s="5"/>
      <c r="D649" s="164"/>
      <c r="E649" s="6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7"/>
      <c r="R649" s="7"/>
      <c r="S649" s="7"/>
      <c r="T649" s="7"/>
      <c r="U649" s="7"/>
      <c r="V649" s="7"/>
      <c r="W649" s="7"/>
      <c r="X649" s="5"/>
      <c r="Y649" s="5"/>
      <c r="Z649" s="5"/>
      <c r="AA649" s="5"/>
      <c r="AB649" s="5"/>
    </row>
    <row r="650" spans="1:28" ht="12.75" customHeight="1" x14ac:dyDescent="0.25">
      <c r="A650" s="5"/>
      <c r="B650" s="5"/>
      <c r="C650" s="5"/>
      <c r="D650" s="164"/>
      <c r="E650" s="6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7"/>
      <c r="R650" s="7"/>
      <c r="S650" s="7"/>
      <c r="T650" s="7"/>
      <c r="U650" s="7"/>
      <c r="V650" s="7"/>
      <c r="W650" s="7"/>
      <c r="X650" s="5"/>
      <c r="Y650" s="5"/>
      <c r="Z650" s="5"/>
      <c r="AA650" s="5"/>
      <c r="AB650" s="5"/>
    </row>
    <row r="651" spans="1:28" ht="12.75" customHeight="1" x14ac:dyDescent="0.25">
      <c r="A651" s="5"/>
      <c r="B651" s="5"/>
      <c r="C651" s="5"/>
      <c r="D651" s="164"/>
      <c r="E651" s="6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7"/>
      <c r="R651" s="7"/>
      <c r="S651" s="7"/>
      <c r="T651" s="7"/>
      <c r="U651" s="7"/>
      <c r="V651" s="7"/>
      <c r="W651" s="7"/>
      <c r="X651" s="5"/>
      <c r="Y651" s="5"/>
      <c r="Z651" s="5"/>
      <c r="AA651" s="5"/>
      <c r="AB651" s="5"/>
    </row>
    <row r="652" spans="1:28" ht="12.75" customHeight="1" x14ac:dyDescent="0.25">
      <c r="A652" s="5"/>
      <c r="B652" s="5"/>
      <c r="C652" s="5"/>
      <c r="D652" s="164"/>
      <c r="E652" s="6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7"/>
      <c r="R652" s="7"/>
      <c r="S652" s="7"/>
      <c r="T652" s="7"/>
      <c r="U652" s="7"/>
      <c r="V652" s="7"/>
      <c r="W652" s="7"/>
      <c r="X652" s="5"/>
      <c r="Y652" s="5"/>
      <c r="Z652" s="5"/>
      <c r="AA652" s="5"/>
      <c r="AB652" s="5"/>
    </row>
    <row r="653" spans="1:28" ht="12.75" customHeight="1" x14ac:dyDescent="0.25">
      <c r="A653" s="5"/>
      <c r="B653" s="5"/>
      <c r="C653" s="5"/>
      <c r="D653" s="164"/>
      <c r="E653" s="6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7"/>
      <c r="R653" s="7"/>
      <c r="S653" s="7"/>
      <c r="T653" s="7"/>
      <c r="U653" s="7"/>
      <c r="V653" s="7"/>
      <c r="W653" s="7"/>
      <c r="X653" s="5"/>
      <c r="Y653" s="5"/>
      <c r="Z653" s="5"/>
      <c r="AA653" s="5"/>
      <c r="AB653" s="5"/>
    </row>
    <row r="654" spans="1:28" ht="12.75" customHeight="1" x14ac:dyDescent="0.25">
      <c r="A654" s="5"/>
      <c r="B654" s="5"/>
      <c r="C654" s="5"/>
      <c r="D654" s="164"/>
      <c r="E654" s="6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7"/>
      <c r="R654" s="7"/>
      <c r="S654" s="7"/>
      <c r="T654" s="7"/>
      <c r="U654" s="7"/>
      <c r="V654" s="7"/>
      <c r="W654" s="7"/>
      <c r="X654" s="5"/>
      <c r="Y654" s="5"/>
      <c r="Z654" s="5"/>
      <c r="AA654" s="5"/>
      <c r="AB654" s="5"/>
    </row>
    <row r="655" spans="1:28" ht="12.75" customHeight="1" x14ac:dyDescent="0.25">
      <c r="A655" s="5"/>
      <c r="B655" s="5"/>
      <c r="C655" s="5"/>
      <c r="D655" s="164"/>
      <c r="E655" s="6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7"/>
      <c r="R655" s="7"/>
      <c r="S655" s="7"/>
      <c r="T655" s="7"/>
      <c r="U655" s="7"/>
      <c r="V655" s="7"/>
      <c r="W655" s="7"/>
      <c r="X655" s="5"/>
      <c r="Y655" s="5"/>
      <c r="Z655" s="5"/>
      <c r="AA655" s="5"/>
      <c r="AB655" s="5"/>
    </row>
    <row r="656" spans="1:28" ht="12.75" customHeight="1" x14ac:dyDescent="0.25">
      <c r="A656" s="5"/>
      <c r="B656" s="5"/>
      <c r="C656" s="5"/>
      <c r="D656" s="164"/>
      <c r="E656" s="6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7"/>
      <c r="R656" s="7"/>
      <c r="S656" s="7"/>
      <c r="T656" s="7"/>
      <c r="U656" s="7"/>
      <c r="V656" s="7"/>
      <c r="W656" s="7"/>
      <c r="X656" s="5"/>
      <c r="Y656" s="5"/>
      <c r="Z656" s="5"/>
      <c r="AA656" s="5"/>
      <c r="AB656" s="5"/>
    </row>
    <row r="657" spans="1:28" ht="12.75" customHeight="1" x14ac:dyDescent="0.25">
      <c r="A657" s="5"/>
      <c r="B657" s="5"/>
      <c r="C657" s="5"/>
      <c r="D657" s="164"/>
      <c r="E657" s="6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7"/>
      <c r="R657" s="7"/>
      <c r="S657" s="7"/>
      <c r="T657" s="7"/>
      <c r="U657" s="7"/>
      <c r="V657" s="7"/>
      <c r="W657" s="7"/>
      <c r="X657" s="5"/>
      <c r="Y657" s="5"/>
      <c r="Z657" s="5"/>
      <c r="AA657" s="5"/>
      <c r="AB657" s="5"/>
    </row>
    <row r="658" spans="1:28" ht="12.75" customHeight="1" x14ac:dyDescent="0.25">
      <c r="A658" s="5"/>
      <c r="B658" s="5"/>
      <c r="C658" s="5"/>
      <c r="D658" s="164"/>
      <c r="E658" s="6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7"/>
      <c r="R658" s="7"/>
      <c r="S658" s="7"/>
      <c r="T658" s="7"/>
      <c r="U658" s="7"/>
      <c r="V658" s="7"/>
      <c r="W658" s="7"/>
      <c r="X658" s="5"/>
      <c r="Y658" s="5"/>
      <c r="Z658" s="5"/>
      <c r="AA658" s="5"/>
      <c r="AB658" s="5"/>
    </row>
    <row r="659" spans="1:28" ht="12.75" customHeight="1" x14ac:dyDescent="0.25">
      <c r="A659" s="5"/>
      <c r="B659" s="5"/>
      <c r="C659" s="5"/>
      <c r="D659" s="164"/>
      <c r="E659" s="6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7"/>
      <c r="R659" s="7"/>
      <c r="S659" s="7"/>
      <c r="T659" s="7"/>
      <c r="U659" s="7"/>
      <c r="V659" s="7"/>
      <c r="W659" s="7"/>
      <c r="X659" s="5"/>
      <c r="Y659" s="5"/>
      <c r="Z659" s="5"/>
      <c r="AA659" s="5"/>
      <c r="AB659" s="5"/>
    </row>
    <row r="660" spans="1:28" ht="12.75" customHeight="1" x14ac:dyDescent="0.25">
      <c r="A660" s="5"/>
      <c r="B660" s="5"/>
      <c r="C660" s="5"/>
      <c r="D660" s="164"/>
      <c r="E660" s="6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7"/>
      <c r="R660" s="7"/>
      <c r="S660" s="7"/>
      <c r="T660" s="7"/>
      <c r="U660" s="7"/>
      <c r="V660" s="7"/>
      <c r="W660" s="7"/>
      <c r="X660" s="5"/>
      <c r="Y660" s="5"/>
      <c r="Z660" s="5"/>
      <c r="AA660" s="5"/>
      <c r="AB660" s="5"/>
    </row>
    <row r="661" spans="1:28" ht="12.75" customHeight="1" x14ac:dyDescent="0.25">
      <c r="A661" s="5"/>
      <c r="B661" s="5"/>
      <c r="C661" s="5"/>
      <c r="D661" s="164"/>
      <c r="E661" s="6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7"/>
      <c r="R661" s="7"/>
      <c r="S661" s="7"/>
      <c r="T661" s="7"/>
      <c r="U661" s="7"/>
      <c r="V661" s="7"/>
      <c r="W661" s="7"/>
      <c r="X661" s="5"/>
      <c r="Y661" s="5"/>
      <c r="Z661" s="5"/>
      <c r="AA661" s="5"/>
      <c r="AB661" s="5"/>
    </row>
    <row r="662" spans="1:28" ht="12.75" customHeight="1" x14ac:dyDescent="0.25">
      <c r="A662" s="5"/>
      <c r="B662" s="5"/>
      <c r="C662" s="5"/>
      <c r="D662" s="164"/>
      <c r="E662" s="6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7"/>
      <c r="R662" s="7"/>
      <c r="S662" s="7"/>
      <c r="T662" s="7"/>
      <c r="U662" s="7"/>
      <c r="V662" s="7"/>
      <c r="W662" s="7"/>
      <c r="X662" s="5"/>
      <c r="Y662" s="5"/>
      <c r="Z662" s="5"/>
      <c r="AA662" s="5"/>
      <c r="AB662" s="5"/>
    </row>
    <row r="663" spans="1:28" ht="12.75" customHeight="1" x14ac:dyDescent="0.25">
      <c r="A663" s="5"/>
      <c r="B663" s="5"/>
      <c r="C663" s="5"/>
      <c r="D663" s="164"/>
      <c r="E663" s="6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7"/>
      <c r="R663" s="7"/>
      <c r="S663" s="7"/>
      <c r="T663" s="7"/>
      <c r="U663" s="7"/>
      <c r="V663" s="7"/>
      <c r="W663" s="7"/>
      <c r="X663" s="5"/>
      <c r="Y663" s="5"/>
      <c r="Z663" s="5"/>
      <c r="AA663" s="5"/>
      <c r="AB663" s="5"/>
    </row>
    <row r="664" spans="1:28" ht="12.75" customHeight="1" x14ac:dyDescent="0.25">
      <c r="A664" s="5"/>
      <c r="B664" s="5"/>
      <c r="C664" s="5"/>
      <c r="D664" s="164"/>
      <c r="E664" s="6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7"/>
      <c r="R664" s="7"/>
      <c r="S664" s="7"/>
      <c r="T664" s="7"/>
      <c r="U664" s="7"/>
      <c r="V664" s="7"/>
      <c r="W664" s="7"/>
      <c r="X664" s="5"/>
      <c r="Y664" s="5"/>
      <c r="Z664" s="5"/>
      <c r="AA664" s="5"/>
      <c r="AB664" s="5"/>
    </row>
    <row r="665" spans="1:28" ht="12.75" customHeight="1" x14ac:dyDescent="0.25">
      <c r="A665" s="5"/>
      <c r="B665" s="5"/>
      <c r="C665" s="5"/>
      <c r="D665" s="164"/>
      <c r="E665" s="6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7"/>
      <c r="R665" s="7"/>
      <c r="S665" s="7"/>
      <c r="T665" s="7"/>
      <c r="U665" s="7"/>
      <c r="V665" s="7"/>
      <c r="W665" s="7"/>
      <c r="X665" s="5"/>
      <c r="Y665" s="5"/>
      <c r="Z665" s="5"/>
      <c r="AA665" s="5"/>
      <c r="AB665" s="5"/>
    </row>
    <row r="666" spans="1:28" ht="12.75" customHeight="1" x14ac:dyDescent="0.25">
      <c r="A666" s="5"/>
      <c r="B666" s="5"/>
      <c r="C666" s="5"/>
      <c r="D666" s="164"/>
      <c r="E666" s="6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7"/>
      <c r="R666" s="7"/>
      <c r="S666" s="7"/>
      <c r="T666" s="7"/>
      <c r="U666" s="7"/>
      <c r="V666" s="7"/>
      <c r="W666" s="7"/>
      <c r="X666" s="5"/>
      <c r="Y666" s="5"/>
      <c r="Z666" s="5"/>
      <c r="AA666" s="5"/>
      <c r="AB666" s="5"/>
    </row>
    <row r="667" spans="1:28" ht="12.75" customHeight="1" x14ac:dyDescent="0.25">
      <c r="A667" s="5"/>
      <c r="B667" s="5"/>
      <c r="C667" s="5"/>
      <c r="D667" s="164"/>
      <c r="E667" s="6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7"/>
      <c r="R667" s="7"/>
      <c r="S667" s="7"/>
      <c r="T667" s="7"/>
      <c r="U667" s="7"/>
      <c r="V667" s="7"/>
      <c r="W667" s="7"/>
      <c r="X667" s="5"/>
      <c r="Y667" s="5"/>
      <c r="Z667" s="5"/>
      <c r="AA667" s="5"/>
      <c r="AB667" s="5"/>
    </row>
    <row r="668" spans="1:28" ht="12.75" customHeight="1" x14ac:dyDescent="0.25">
      <c r="A668" s="5"/>
      <c r="B668" s="5"/>
      <c r="C668" s="5"/>
      <c r="D668" s="164"/>
      <c r="E668" s="6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7"/>
      <c r="R668" s="7"/>
      <c r="S668" s="7"/>
      <c r="T668" s="7"/>
      <c r="U668" s="7"/>
      <c r="V668" s="7"/>
      <c r="W668" s="7"/>
      <c r="X668" s="5"/>
      <c r="Y668" s="5"/>
      <c r="Z668" s="5"/>
      <c r="AA668" s="5"/>
      <c r="AB668" s="5"/>
    </row>
    <row r="669" spans="1:28" ht="12.75" customHeight="1" x14ac:dyDescent="0.25">
      <c r="A669" s="5"/>
      <c r="B669" s="5"/>
      <c r="C669" s="5"/>
      <c r="D669" s="164"/>
      <c r="E669" s="6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7"/>
      <c r="R669" s="7"/>
      <c r="S669" s="7"/>
      <c r="T669" s="7"/>
      <c r="U669" s="7"/>
      <c r="V669" s="7"/>
      <c r="W669" s="7"/>
      <c r="X669" s="5"/>
      <c r="Y669" s="5"/>
      <c r="Z669" s="5"/>
      <c r="AA669" s="5"/>
      <c r="AB669" s="5"/>
    </row>
    <row r="670" spans="1:28" ht="12.75" customHeight="1" x14ac:dyDescent="0.25">
      <c r="A670" s="5"/>
      <c r="B670" s="5"/>
      <c r="C670" s="5"/>
      <c r="D670" s="164"/>
      <c r="E670" s="6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7"/>
      <c r="R670" s="7"/>
      <c r="S670" s="7"/>
      <c r="T670" s="7"/>
      <c r="U670" s="7"/>
      <c r="V670" s="7"/>
      <c r="W670" s="7"/>
      <c r="X670" s="5"/>
      <c r="Y670" s="5"/>
      <c r="Z670" s="5"/>
      <c r="AA670" s="5"/>
      <c r="AB670" s="5"/>
    </row>
    <row r="671" spans="1:28" ht="12.75" customHeight="1" x14ac:dyDescent="0.25">
      <c r="A671" s="5"/>
      <c r="B671" s="5"/>
      <c r="C671" s="5"/>
      <c r="D671" s="164"/>
      <c r="E671" s="6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7"/>
      <c r="R671" s="7"/>
      <c r="S671" s="7"/>
      <c r="T671" s="7"/>
      <c r="U671" s="7"/>
      <c r="V671" s="7"/>
      <c r="W671" s="7"/>
      <c r="X671" s="5"/>
      <c r="Y671" s="5"/>
      <c r="Z671" s="5"/>
      <c r="AA671" s="5"/>
      <c r="AB671" s="5"/>
    </row>
    <row r="672" spans="1:28" ht="12.75" customHeight="1" x14ac:dyDescent="0.25">
      <c r="A672" s="5"/>
      <c r="B672" s="5"/>
      <c r="C672" s="5"/>
      <c r="D672" s="164"/>
      <c r="E672" s="6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7"/>
      <c r="R672" s="7"/>
      <c r="S672" s="7"/>
      <c r="T672" s="7"/>
      <c r="U672" s="7"/>
      <c r="V672" s="7"/>
      <c r="W672" s="7"/>
      <c r="X672" s="5"/>
      <c r="Y672" s="5"/>
      <c r="Z672" s="5"/>
      <c r="AA672" s="5"/>
      <c r="AB672" s="5"/>
    </row>
    <row r="673" spans="1:28" ht="12.75" customHeight="1" x14ac:dyDescent="0.25">
      <c r="A673" s="5"/>
      <c r="B673" s="5"/>
      <c r="C673" s="5"/>
      <c r="D673" s="164"/>
      <c r="E673" s="6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7"/>
      <c r="R673" s="7"/>
      <c r="S673" s="7"/>
      <c r="T673" s="7"/>
      <c r="U673" s="7"/>
      <c r="V673" s="7"/>
      <c r="W673" s="7"/>
      <c r="X673" s="5"/>
      <c r="Y673" s="5"/>
      <c r="Z673" s="5"/>
      <c r="AA673" s="5"/>
      <c r="AB673" s="5"/>
    </row>
    <row r="674" spans="1:28" ht="12.75" customHeight="1" x14ac:dyDescent="0.25">
      <c r="A674" s="5"/>
      <c r="B674" s="5"/>
      <c r="C674" s="5"/>
      <c r="D674" s="164"/>
      <c r="E674" s="6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7"/>
      <c r="R674" s="7"/>
      <c r="S674" s="7"/>
      <c r="T674" s="7"/>
      <c r="U674" s="7"/>
      <c r="V674" s="7"/>
      <c r="W674" s="7"/>
      <c r="X674" s="5"/>
      <c r="Y674" s="5"/>
      <c r="Z674" s="5"/>
      <c r="AA674" s="5"/>
      <c r="AB674" s="5"/>
    </row>
    <row r="675" spans="1:28" ht="12.75" customHeight="1" x14ac:dyDescent="0.25">
      <c r="A675" s="5"/>
      <c r="B675" s="5"/>
      <c r="C675" s="5"/>
      <c r="D675" s="164"/>
      <c r="E675" s="6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7"/>
      <c r="R675" s="7"/>
      <c r="S675" s="7"/>
      <c r="T675" s="7"/>
      <c r="U675" s="7"/>
      <c r="V675" s="7"/>
      <c r="W675" s="7"/>
      <c r="X675" s="5"/>
      <c r="Y675" s="5"/>
      <c r="Z675" s="5"/>
      <c r="AA675" s="5"/>
      <c r="AB675" s="5"/>
    </row>
    <row r="676" spans="1:28" ht="12.75" customHeight="1" x14ac:dyDescent="0.25">
      <c r="A676" s="5"/>
      <c r="B676" s="5"/>
      <c r="C676" s="5"/>
      <c r="D676" s="164"/>
      <c r="E676" s="6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7"/>
      <c r="R676" s="7"/>
      <c r="S676" s="7"/>
      <c r="T676" s="7"/>
      <c r="U676" s="7"/>
      <c r="V676" s="7"/>
      <c r="W676" s="7"/>
      <c r="X676" s="5"/>
      <c r="Y676" s="5"/>
      <c r="Z676" s="5"/>
      <c r="AA676" s="5"/>
      <c r="AB676" s="5"/>
    </row>
    <row r="677" spans="1:28" ht="12.75" customHeight="1" x14ac:dyDescent="0.25">
      <c r="A677" s="5"/>
      <c r="B677" s="5"/>
      <c r="C677" s="5"/>
      <c r="D677" s="164"/>
      <c r="E677" s="6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7"/>
      <c r="R677" s="7"/>
      <c r="S677" s="7"/>
      <c r="T677" s="7"/>
      <c r="U677" s="7"/>
      <c r="V677" s="7"/>
      <c r="W677" s="7"/>
      <c r="X677" s="5"/>
      <c r="Y677" s="5"/>
      <c r="Z677" s="5"/>
      <c r="AA677" s="5"/>
      <c r="AB677" s="5"/>
    </row>
    <row r="678" spans="1:28" ht="12.75" customHeight="1" x14ac:dyDescent="0.25">
      <c r="A678" s="5"/>
      <c r="B678" s="5"/>
      <c r="C678" s="5"/>
      <c r="D678" s="164"/>
      <c r="E678" s="6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7"/>
      <c r="R678" s="7"/>
      <c r="S678" s="7"/>
      <c r="T678" s="7"/>
      <c r="U678" s="7"/>
      <c r="V678" s="7"/>
      <c r="W678" s="7"/>
      <c r="X678" s="5"/>
      <c r="Y678" s="5"/>
      <c r="Z678" s="5"/>
      <c r="AA678" s="5"/>
      <c r="AB678" s="5"/>
    </row>
    <row r="679" spans="1:28" ht="12.75" customHeight="1" x14ac:dyDescent="0.25">
      <c r="A679" s="5"/>
      <c r="B679" s="5"/>
      <c r="C679" s="5"/>
      <c r="D679" s="164"/>
      <c r="E679" s="6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7"/>
      <c r="R679" s="7"/>
      <c r="S679" s="7"/>
      <c r="T679" s="7"/>
      <c r="U679" s="7"/>
      <c r="V679" s="7"/>
      <c r="W679" s="7"/>
      <c r="X679" s="5"/>
      <c r="Y679" s="5"/>
      <c r="Z679" s="5"/>
      <c r="AA679" s="5"/>
      <c r="AB679" s="5"/>
    </row>
    <row r="680" spans="1:28" ht="12.75" customHeight="1" x14ac:dyDescent="0.25">
      <c r="A680" s="5"/>
      <c r="B680" s="5"/>
      <c r="C680" s="5"/>
      <c r="D680" s="164"/>
      <c r="E680" s="6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7"/>
      <c r="R680" s="7"/>
      <c r="S680" s="7"/>
      <c r="T680" s="7"/>
      <c r="U680" s="7"/>
      <c r="V680" s="7"/>
      <c r="W680" s="7"/>
      <c r="X680" s="5"/>
      <c r="Y680" s="5"/>
      <c r="Z680" s="5"/>
      <c r="AA680" s="5"/>
      <c r="AB680" s="5"/>
    </row>
    <row r="681" spans="1:28" ht="12.75" customHeight="1" x14ac:dyDescent="0.25">
      <c r="A681" s="5"/>
      <c r="B681" s="5"/>
      <c r="C681" s="5"/>
      <c r="D681" s="164"/>
      <c r="E681" s="6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7"/>
      <c r="R681" s="7"/>
      <c r="S681" s="7"/>
      <c r="T681" s="7"/>
      <c r="U681" s="7"/>
      <c r="V681" s="7"/>
      <c r="W681" s="7"/>
      <c r="X681" s="5"/>
      <c r="Y681" s="5"/>
      <c r="Z681" s="5"/>
      <c r="AA681" s="5"/>
      <c r="AB681" s="5"/>
    </row>
    <row r="682" spans="1:28" ht="12.75" customHeight="1" x14ac:dyDescent="0.25">
      <c r="A682" s="5"/>
      <c r="B682" s="5"/>
      <c r="C682" s="5"/>
      <c r="D682" s="164"/>
      <c r="E682" s="6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7"/>
      <c r="R682" s="7"/>
      <c r="S682" s="7"/>
      <c r="T682" s="7"/>
      <c r="U682" s="7"/>
      <c r="V682" s="7"/>
      <c r="W682" s="7"/>
      <c r="X682" s="5"/>
      <c r="Y682" s="5"/>
      <c r="Z682" s="5"/>
      <c r="AA682" s="5"/>
      <c r="AB682" s="5"/>
    </row>
    <row r="683" spans="1:28" ht="12.75" customHeight="1" x14ac:dyDescent="0.25">
      <c r="A683" s="5"/>
      <c r="B683" s="5"/>
      <c r="C683" s="5"/>
      <c r="D683" s="164"/>
      <c r="E683" s="6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7"/>
      <c r="R683" s="7"/>
      <c r="S683" s="7"/>
      <c r="T683" s="7"/>
      <c r="U683" s="7"/>
      <c r="V683" s="7"/>
      <c r="W683" s="7"/>
      <c r="X683" s="5"/>
      <c r="Y683" s="5"/>
      <c r="Z683" s="5"/>
      <c r="AA683" s="5"/>
      <c r="AB683" s="5"/>
    </row>
    <row r="684" spans="1:28" ht="12.75" customHeight="1" x14ac:dyDescent="0.25">
      <c r="A684" s="5"/>
      <c r="B684" s="5"/>
      <c r="C684" s="5"/>
      <c r="D684" s="164"/>
      <c r="E684" s="6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7"/>
      <c r="R684" s="7"/>
      <c r="S684" s="7"/>
      <c r="T684" s="7"/>
      <c r="U684" s="7"/>
      <c r="V684" s="7"/>
      <c r="W684" s="7"/>
      <c r="X684" s="5"/>
      <c r="Y684" s="5"/>
      <c r="Z684" s="5"/>
      <c r="AA684" s="5"/>
      <c r="AB684" s="5"/>
    </row>
    <row r="685" spans="1:28" ht="12.75" customHeight="1" x14ac:dyDescent="0.25">
      <c r="A685" s="5"/>
      <c r="B685" s="5"/>
      <c r="C685" s="5"/>
      <c r="D685" s="164"/>
      <c r="E685" s="6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7"/>
      <c r="R685" s="7"/>
      <c r="S685" s="7"/>
      <c r="T685" s="7"/>
      <c r="U685" s="7"/>
      <c r="V685" s="7"/>
      <c r="W685" s="7"/>
      <c r="X685" s="5"/>
      <c r="Y685" s="5"/>
      <c r="Z685" s="5"/>
      <c r="AA685" s="5"/>
      <c r="AB685" s="5"/>
    </row>
    <row r="686" spans="1:28" ht="12.75" customHeight="1" x14ac:dyDescent="0.25">
      <c r="A686" s="5"/>
      <c r="B686" s="5"/>
      <c r="C686" s="5"/>
      <c r="D686" s="164"/>
      <c r="E686" s="6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7"/>
      <c r="R686" s="7"/>
      <c r="S686" s="7"/>
      <c r="T686" s="7"/>
      <c r="U686" s="7"/>
      <c r="V686" s="7"/>
      <c r="W686" s="7"/>
      <c r="X686" s="5"/>
      <c r="Y686" s="5"/>
      <c r="Z686" s="5"/>
      <c r="AA686" s="5"/>
      <c r="AB686" s="5"/>
    </row>
    <row r="687" spans="1:28" ht="12.75" customHeight="1" x14ac:dyDescent="0.25">
      <c r="A687" s="5"/>
      <c r="B687" s="5"/>
      <c r="C687" s="5"/>
      <c r="D687" s="164"/>
      <c r="E687" s="6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7"/>
      <c r="R687" s="7"/>
      <c r="S687" s="7"/>
      <c r="T687" s="7"/>
      <c r="U687" s="7"/>
      <c r="V687" s="7"/>
      <c r="W687" s="7"/>
      <c r="X687" s="5"/>
      <c r="Y687" s="5"/>
      <c r="Z687" s="5"/>
      <c r="AA687" s="5"/>
      <c r="AB687" s="5"/>
    </row>
    <row r="688" spans="1:28" ht="12.75" customHeight="1" x14ac:dyDescent="0.25">
      <c r="A688" s="5"/>
      <c r="B688" s="5"/>
      <c r="C688" s="5"/>
      <c r="D688" s="164"/>
      <c r="E688" s="6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7"/>
      <c r="R688" s="7"/>
      <c r="S688" s="7"/>
      <c r="T688" s="7"/>
      <c r="U688" s="7"/>
      <c r="V688" s="7"/>
      <c r="W688" s="7"/>
      <c r="X688" s="5"/>
      <c r="Y688" s="5"/>
      <c r="Z688" s="5"/>
      <c r="AA688" s="5"/>
      <c r="AB688" s="5"/>
    </row>
    <row r="689" spans="1:28" ht="12.75" customHeight="1" x14ac:dyDescent="0.25">
      <c r="A689" s="5"/>
      <c r="B689" s="5"/>
      <c r="C689" s="5"/>
      <c r="D689" s="164"/>
      <c r="E689" s="6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7"/>
      <c r="R689" s="7"/>
      <c r="S689" s="7"/>
      <c r="T689" s="7"/>
      <c r="U689" s="7"/>
      <c r="V689" s="7"/>
      <c r="W689" s="7"/>
      <c r="X689" s="5"/>
      <c r="Y689" s="5"/>
      <c r="Z689" s="5"/>
      <c r="AA689" s="5"/>
      <c r="AB689" s="5"/>
    </row>
    <row r="690" spans="1:28" ht="12.75" customHeight="1" x14ac:dyDescent="0.25">
      <c r="A690" s="5"/>
      <c r="B690" s="5"/>
      <c r="C690" s="5"/>
      <c r="D690" s="164"/>
      <c r="E690" s="6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7"/>
      <c r="R690" s="7"/>
      <c r="S690" s="7"/>
      <c r="T690" s="7"/>
      <c r="U690" s="7"/>
      <c r="V690" s="7"/>
      <c r="W690" s="7"/>
      <c r="X690" s="5"/>
      <c r="Y690" s="5"/>
      <c r="Z690" s="5"/>
      <c r="AA690" s="5"/>
      <c r="AB690" s="5"/>
    </row>
    <row r="691" spans="1:28" ht="12.75" customHeight="1" x14ac:dyDescent="0.25">
      <c r="A691" s="5"/>
      <c r="B691" s="5"/>
      <c r="C691" s="5"/>
      <c r="D691" s="164"/>
      <c r="E691" s="6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7"/>
      <c r="R691" s="7"/>
      <c r="S691" s="7"/>
      <c r="T691" s="7"/>
      <c r="U691" s="7"/>
      <c r="V691" s="7"/>
      <c r="W691" s="7"/>
      <c r="X691" s="5"/>
      <c r="Y691" s="5"/>
      <c r="Z691" s="5"/>
      <c r="AA691" s="5"/>
      <c r="AB691" s="5"/>
    </row>
    <row r="692" spans="1:28" ht="12.75" customHeight="1" x14ac:dyDescent="0.25">
      <c r="A692" s="5"/>
      <c r="B692" s="5"/>
      <c r="C692" s="5"/>
      <c r="D692" s="164"/>
      <c r="E692" s="6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7"/>
      <c r="R692" s="7"/>
      <c r="S692" s="7"/>
      <c r="T692" s="7"/>
      <c r="U692" s="7"/>
      <c r="V692" s="7"/>
      <c r="W692" s="7"/>
      <c r="X692" s="5"/>
      <c r="Y692" s="5"/>
      <c r="Z692" s="5"/>
      <c r="AA692" s="5"/>
      <c r="AB692" s="5"/>
    </row>
    <row r="693" spans="1:28" ht="12.75" customHeight="1" x14ac:dyDescent="0.25">
      <c r="A693" s="5"/>
      <c r="B693" s="5"/>
      <c r="C693" s="5"/>
      <c r="D693" s="164"/>
      <c r="E693" s="6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7"/>
      <c r="R693" s="7"/>
      <c r="S693" s="7"/>
      <c r="T693" s="7"/>
      <c r="U693" s="7"/>
      <c r="V693" s="7"/>
      <c r="W693" s="7"/>
      <c r="X693" s="5"/>
      <c r="Y693" s="5"/>
      <c r="Z693" s="5"/>
      <c r="AA693" s="5"/>
      <c r="AB693" s="5"/>
    </row>
    <row r="694" spans="1:28" ht="12.75" customHeight="1" x14ac:dyDescent="0.25">
      <c r="A694" s="5"/>
      <c r="B694" s="5"/>
      <c r="C694" s="5"/>
      <c r="D694" s="164"/>
      <c r="E694" s="6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7"/>
      <c r="R694" s="7"/>
      <c r="S694" s="7"/>
      <c r="T694" s="7"/>
      <c r="U694" s="7"/>
      <c r="V694" s="7"/>
      <c r="W694" s="7"/>
      <c r="X694" s="5"/>
      <c r="Y694" s="5"/>
      <c r="Z694" s="5"/>
      <c r="AA694" s="5"/>
      <c r="AB694" s="5"/>
    </row>
    <row r="695" spans="1:28" ht="12.75" customHeight="1" x14ac:dyDescent="0.25">
      <c r="A695" s="5"/>
      <c r="B695" s="5"/>
      <c r="C695" s="5"/>
      <c r="D695" s="164"/>
      <c r="E695" s="6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7"/>
      <c r="R695" s="7"/>
      <c r="S695" s="7"/>
      <c r="T695" s="7"/>
      <c r="U695" s="7"/>
      <c r="V695" s="7"/>
      <c r="W695" s="7"/>
      <c r="X695" s="5"/>
      <c r="Y695" s="5"/>
      <c r="Z695" s="5"/>
      <c r="AA695" s="5"/>
      <c r="AB695" s="5"/>
    </row>
    <row r="696" spans="1:28" ht="12.75" customHeight="1" x14ac:dyDescent="0.25">
      <c r="A696" s="5"/>
      <c r="B696" s="5"/>
      <c r="C696" s="5"/>
      <c r="D696" s="164"/>
      <c r="E696" s="6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7"/>
      <c r="R696" s="7"/>
      <c r="S696" s="7"/>
      <c r="T696" s="7"/>
      <c r="U696" s="7"/>
      <c r="V696" s="7"/>
      <c r="W696" s="7"/>
      <c r="X696" s="5"/>
      <c r="Y696" s="5"/>
      <c r="Z696" s="5"/>
      <c r="AA696" s="5"/>
      <c r="AB696" s="5"/>
    </row>
    <row r="697" spans="1:28" ht="12.75" customHeight="1" x14ac:dyDescent="0.25">
      <c r="A697" s="5"/>
      <c r="B697" s="5"/>
      <c r="C697" s="5"/>
      <c r="D697" s="164"/>
      <c r="E697" s="6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7"/>
      <c r="R697" s="7"/>
      <c r="S697" s="7"/>
      <c r="T697" s="7"/>
      <c r="U697" s="7"/>
      <c r="V697" s="7"/>
      <c r="W697" s="7"/>
      <c r="X697" s="5"/>
      <c r="Y697" s="5"/>
      <c r="Z697" s="5"/>
      <c r="AA697" s="5"/>
      <c r="AB697" s="5"/>
    </row>
    <row r="698" spans="1:28" ht="12.75" customHeight="1" x14ac:dyDescent="0.25">
      <c r="A698" s="5"/>
      <c r="B698" s="5"/>
      <c r="C698" s="5"/>
      <c r="D698" s="164"/>
      <c r="E698" s="6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7"/>
      <c r="R698" s="7"/>
      <c r="S698" s="7"/>
      <c r="T698" s="7"/>
      <c r="U698" s="7"/>
      <c r="V698" s="7"/>
      <c r="W698" s="7"/>
      <c r="X698" s="5"/>
      <c r="Y698" s="5"/>
      <c r="Z698" s="5"/>
      <c r="AA698" s="5"/>
      <c r="AB698" s="5"/>
    </row>
    <row r="699" spans="1:28" ht="12.75" customHeight="1" x14ac:dyDescent="0.25">
      <c r="A699" s="5"/>
      <c r="B699" s="5"/>
      <c r="C699" s="5"/>
      <c r="D699" s="164"/>
      <c r="E699" s="6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7"/>
      <c r="R699" s="7"/>
      <c r="S699" s="7"/>
      <c r="T699" s="7"/>
      <c r="U699" s="7"/>
      <c r="V699" s="7"/>
      <c r="W699" s="7"/>
      <c r="X699" s="5"/>
      <c r="Y699" s="5"/>
      <c r="Z699" s="5"/>
      <c r="AA699" s="5"/>
      <c r="AB699" s="5"/>
    </row>
    <row r="700" spans="1:28" ht="12.75" customHeight="1" x14ac:dyDescent="0.25">
      <c r="A700" s="5"/>
      <c r="B700" s="5"/>
      <c r="C700" s="5"/>
      <c r="D700" s="164"/>
      <c r="E700" s="6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7"/>
      <c r="R700" s="7"/>
      <c r="S700" s="7"/>
      <c r="T700" s="7"/>
      <c r="U700" s="7"/>
      <c r="V700" s="7"/>
      <c r="W700" s="7"/>
      <c r="X700" s="5"/>
      <c r="Y700" s="5"/>
      <c r="Z700" s="5"/>
      <c r="AA700" s="5"/>
      <c r="AB700" s="5"/>
    </row>
    <row r="701" spans="1:28" ht="12.75" customHeight="1" x14ac:dyDescent="0.25">
      <c r="A701" s="5"/>
      <c r="B701" s="5"/>
      <c r="C701" s="5"/>
      <c r="D701" s="164"/>
      <c r="E701" s="6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7"/>
      <c r="R701" s="7"/>
      <c r="S701" s="7"/>
      <c r="T701" s="7"/>
      <c r="U701" s="7"/>
      <c r="V701" s="7"/>
      <c r="W701" s="7"/>
      <c r="X701" s="5"/>
      <c r="Y701" s="5"/>
      <c r="Z701" s="5"/>
      <c r="AA701" s="5"/>
      <c r="AB701" s="5"/>
    </row>
    <row r="702" spans="1:28" ht="12.75" customHeight="1" x14ac:dyDescent="0.25">
      <c r="A702" s="5"/>
      <c r="B702" s="5"/>
      <c r="C702" s="5"/>
      <c r="D702" s="164"/>
      <c r="E702" s="6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7"/>
      <c r="R702" s="7"/>
      <c r="S702" s="7"/>
      <c r="T702" s="7"/>
      <c r="U702" s="7"/>
      <c r="V702" s="7"/>
      <c r="W702" s="7"/>
      <c r="X702" s="5"/>
      <c r="Y702" s="5"/>
      <c r="Z702" s="5"/>
      <c r="AA702" s="5"/>
      <c r="AB702" s="5"/>
    </row>
    <row r="703" spans="1:28" ht="12.75" customHeight="1" x14ac:dyDescent="0.25">
      <c r="A703" s="5"/>
      <c r="B703" s="5"/>
      <c r="C703" s="5"/>
      <c r="D703" s="164"/>
      <c r="E703" s="6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7"/>
      <c r="R703" s="7"/>
      <c r="S703" s="7"/>
      <c r="T703" s="7"/>
      <c r="U703" s="7"/>
      <c r="V703" s="7"/>
      <c r="W703" s="7"/>
      <c r="X703" s="5"/>
      <c r="Y703" s="5"/>
      <c r="Z703" s="5"/>
      <c r="AA703" s="5"/>
      <c r="AB703" s="5"/>
    </row>
    <row r="704" spans="1:28" ht="12.75" customHeight="1" x14ac:dyDescent="0.25">
      <c r="A704" s="5"/>
      <c r="B704" s="5"/>
      <c r="C704" s="5"/>
      <c r="D704" s="164"/>
      <c r="E704" s="6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7"/>
      <c r="R704" s="7"/>
      <c r="S704" s="7"/>
      <c r="T704" s="7"/>
      <c r="U704" s="7"/>
      <c r="V704" s="7"/>
      <c r="W704" s="7"/>
      <c r="X704" s="5"/>
      <c r="Y704" s="5"/>
      <c r="Z704" s="5"/>
      <c r="AA704" s="5"/>
      <c r="AB704" s="5"/>
    </row>
    <row r="705" spans="1:28" ht="12.75" customHeight="1" x14ac:dyDescent="0.25">
      <c r="A705" s="5"/>
      <c r="B705" s="5"/>
      <c r="C705" s="5"/>
      <c r="D705" s="164"/>
      <c r="E705" s="6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7"/>
      <c r="R705" s="7"/>
      <c r="S705" s="7"/>
      <c r="T705" s="7"/>
      <c r="U705" s="7"/>
      <c r="V705" s="7"/>
      <c r="W705" s="7"/>
      <c r="X705" s="5"/>
      <c r="Y705" s="5"/>
      <c r="Z705" s="5"/>
      <c r="AA705" s="5"/>
      <c r="AB705" s="5"/>
    </row>
    <row r="706" spans="1:28" ht="12.75" customHeight="1" x14ac:dyDescent="0.25">
      <c r="A706" s="5"/>
      <c r="B706" s="5"/>
      <c r="C706" s="5"/>
      <c r="D706" s="164"/>
      <c r="E706" s="6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7"/>
      <c r="R706" s="7"/>
      <c r="S706" s="7"/>
      <c r="T706" s="7"/>
      <c r="U706" s="7"/>
      <c r="V706" s="7"/>
      <c r="W706" s="7"/>
      <c r="X706" s="5"/>
      <c r="Y706" s="5"/>
      <c r="Z706" s="5"/>
      <c r="AA706" s="5"/>
      <c r="AB706" s="5"/>
    </row>
    <row r="707" spans="1:28" ht="12.75" customHeight="1" x14ac:dyDescent="0.25">
      <c r="A707" s="5"/>
      <c r="B707" s="5"/>
      <c r="C707" s="5"/>
      <c r="D707" s="164"/>
      <c r="E707" s="6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7"/>
      <c r="R707" s="7"/>
      <c r="S707" s="7"/>
      <c r="T707" s="7"/>
      <c r="U707" s="7"/>
      <c r="V707" s="7"/>
      <c r="W707" s="7"/>
      <c r="X707" s="5"/>
      <c r="Y707" s="5"/>
      <c r="Z707" s="5"/>
      <c r="AA707" s="5"/>
      <c r="AB707" s="5"/>
    </row>
    <row r="708" spans="1:28" ht="12.75" customHeight="1" x14ac:dyDescent="0.25">
      <c r="A708" s="5"/>
      <c r="B708" s="5"/>
      <c r="C708" s="5"/>
      <c r="D708" s="164"/>
      <c r="E708" s="6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7"/>
      <c r="R708" s="7"/>
      <c r="S708" s="7"/>
      <c r="T708" s="7"/>
      <c r="U708" s="7"/>
      <c r="V708" s="7"/>
      <c r="W708" s="7"/>
      <c r="X708" s="5"/>
      <c r="Y708" s="5"/>
      <c r="Z708" s="5"/>
      <c r="AA708" s="5"/>
      <c r="AB708" s="5"/>
    </row>
    <row r="709" spans="1:28" ht="12.75" customHeight="1" x14ac:dyDescent="0.25">
      <c r="A709" s="5"/>
      <c r="B709" s="5"/>
      <c r="C709" s="5"/>
      <c r="D709" s="164"/>
      <c r="E709" s="6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7"/>
      <c r="R709" s="7"/>
      <c r="S709" s="7"/>
      <c r="T709" s="7"/>
      <c r="U709" s="7"/>
      <c r="V709" s="7"/>
      <c r="W709" s="7"/>
      <c r="X709" s="5"/>
      <c r="Y709" s="5"/>
      <c r="Z709" s="5"/>
      <c r="AA709" s="5"/>
      <c r="AB709" s="5"/>
    </row>
    <row r="710" spans="1:28" ht="12.75" customHeight="1" x14ac:dyDescent="0.25">
      <c r="A710" s="5"/>
      <c r="B710" s="5"/>
      <c r="C710" s="5"/>
      <c r="D710" s="164"/>
      <c r="E710" s="6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7"/>
      <c r="R710" s="7"/>
      <c r="S710" s="7"/>
      <c r="T710" s="7"/>
      <c r="U710" s="7"/>
      <c r="V710" s="7"/>
      <c r="W710" s="7"/>
      <c r="X710" s="5"/>
      <c r="Y710" s="5"/>
      <c r="Z710" s="5"/>
      <c r="AA710" s="5"/>
      <c r="AB710" s="5"/>
    </row>
    <row r="711" spans="1:28" ht="12.75" customHeight="1" x14ac:dyDescent="0.25">
      <c r="A711" s="5"/>
      <c r="B711" s="5"/>
      <c r="C711" s="5"/>
      <c r="D711" s="164"/>
      <c r="E711" s="6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7"/>
      <c r="R711" s="7"/>
      <c r="S711" s="7"/>
      <c r="T711" s="7"/>
      <c r="U711" s="7"/>
      <c r="V711" s="7"/>
      <c r="W711" s="7"/>
      <c r="X711" s="5"/>
      <c r="Y711" s="5"/>
      <c r="Z711" s="5"/>
      <c r="AA711" s="5"/>
      <c r="AB711" s="5"/>
    </row>
    <row r="712" spans="1:28" ht="12.75" customHeight="1" x14ac:dyDescent="0.25">
      <c r="A712" s="5"/>
      <c r="B712" s="5"/>
      <c r="C712" s="5"/>
      <c r="D712" s="164"/>
      <c r="E712" s="6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7"/>
      <c r="R712" s="7"/>
      <c r="S712" s="7"/>
      <c r="T712" s="7"/>
      <c r="U712" s="7"/>
      <c r="V712" s="7"/>
      <c r="W712" s="7"/>
      <c r="X712" s="5"/>
      <c r="Y712" s="5"/>
      <c r="Z712" s="5"/>
      <c r="AA712" s="5"/>
      <c r="AB712" s="5"/>
    </row>
    <row r="713" spans="1:28" ht="12.75" customHeight="1" x14ac:dyDescent="0.25">
      <c r="A713" s="5"/>
      <c r="B713" s="5"/>
      <c r="C713" s="5"/>
      <c r="D713" s="164"/>
      <c r="E713" s="6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7"/>
      <c r="R713" s="7"/>
      <c r="S713" s="7"/>
      <c r="T713" s="7"/>
      <c r="U713" s="7"/>
      <c r="V713" s="7"/>
      <c r="W713" s="7"/>
      <c r="X713" s="5"/>
      <c r="Y713" s="5"/>
      <c r="Z713" s="5"/>
      <c r="AA713" s="5"/>
      <c r="AB713" s="5"/>
    </row>
    <row r="714" spans="1:28" ht="12.75" customHeight="1" x14ac:dyDescent="0.25">
      <c r="A714" s="5"/>
      <c r="B714" s="5"/>
      <c r="C714" s="5"/>
      <c r="D714" s="164"/>
      <c r="E714" s="6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7"/>
      <c r="R714" s="7"/>
      <c r="S714" s="7"/>
      <c r="T714" s="7"/>
      <c r="U714" s="7"/>
      <c r="V714" s="7"/>
      <c r="W714" s="7"/>
      <c r="X714" s="5"/>
      <c r="Y714" s="5"/>
      <c r="Z714" s="5"/>
      <c r="AA714" s="5"/>
      <c r="AB714" s="5"/>
    </row>
    <row r="715" spans="1:28" ht="12.75" customHeight="1" x14ac:dyDescent="0.25">
      <c r="A715" s="5"/>
      <c r="B715" s="5"/>
      <c r="C715" s="5"/>
      <c r="D715" s="164"/>
      <c r="E715" s="6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7"/>
      <c r="R715" s="7"/>
      <c r="S715" s="7"/>
      <c r="T715" s="7"/>
      <c r="U715" s="7"/>
      <c r="V715" s="7"/>
      <c r="W715" s="7"/>
      <c r="X715" s="5"/>
      <c r="Y715" s="5"/>
      <c r="Z715" s="5"/>
      <c r="AA715" s="5"/>
      <c r="AB715" s="5"/>
    </row>
    <row r="716" spans="1:28" ht="12.75" customHeight="1" x14ac:dyDescent="0.25">
      <c r="A716" s="5"/>
      <c r="B716" s="5"/>
      <c r="C716" s="5"/>
      <c r="D716" s="164"/>
      <c r="E716" s="6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7"/>
      <c r="R716" s="7"/>
      <c r="S716" s="7"/>
      <c r="T716" s="7"/>
      <c r="U716" s="7"/>
      <c r="V716" s="7"/>
      <c r="W716" s="7"/>
      <c r="X716" s="5"/>
      <c r="Y716" s="5"/>
      <c r="Z716" s="5"/>
      <c r="AA716" s="5"/>
      <c r="AB716" s="5"/>
    </row>
    <row r="717" spans="1:28" ht="12.75" customHeight="1" x14ac:dyDescent="0.25">
      <c r="A717" s="5"/>
      <c r="B717" s="5"/>
      <c r="C717" s="5"/>
      <c r="D717" s="164"/>
      <c r="E717" s="6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7"/>
      <c r="R717" s="7"/>
      <c r="S717" s="7"/>
      <c r="T717" s="7"/>
      <c r="U717" s="7"/>
      <c r="V717" s="7"/>
      <c r="W717" s="7"/>
      <c r="X717" s="5"/>
      <c r="Y717" s="5"/>
      <c r="Z717" s="5"/>
      <c r="AA717" s="5"/>
      <c r="AB717" s="5"/>
    </row>
    <row r="718" spans="1:28" ht="12.75" customHeight="1" x14ac:dyDescent="0.25">
      <c r="A718" s="5"/>
      <c r="B718" s="5"/>
      <c r="C718" s="5"/>
      <c r="D718" s="164"/>
      <c r="E718" s="6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7"/>
      <c r="R718" s="7"/>
      <c r="S718" s="7"/>
      <c r="T718" s="7"/>
      <c r="U718" s="7"/>
      <c r="V718" s="7"/>
      <c r="W718" s="7"/>
      <c r="X718" s="5"/>
      <c r="Y718" s="5"/>
      <c r="Z718" s="5"/>
      <c r="AA718" s="5"/>
      <c r="AB718" s="5"/>
    </row>
    <row r="719" spans="1:28" ht="12.75" customHeight="1" x14ac:dyDescent="0.25">
      <c r="A719" s="5"/>
      <c r="B719" s="5"/>
      <c r="C719" s="5"/>
      <c r="D719" s="164"/>
      <c r="E719" s="6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7"/>
      <c r="R719" s="7"/>
      <c r="S719" s="7"/>
      <c r="T719" s="7"/>
      <c r="U719" s="7"/>
      <c r="V719" s="7"/>
      <c r="W719" s="7"/>
      <c r="X719" s="5"/>
      <c r="Y719" s="5"/>
      <c r="Z719" s="5"/>
      <c r="AA719" s="5"/>
      <c r="AB719" s="5"/>
    </row>
    <row r="720" spans="1:28" ht="12.75" customHeight="1" x14ac:dyDescent="0.25">
      <c r="A720" s="5"/>
      <c r="B720" s="5"/>
      <c r="C720" s="5"/>
      <c r="D720" s="164"/>
      <c r="E720" s="6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7"/>
      <c r="R720" s="7"/>
      <c r="S720" s="7"/>
      <c r="T720" s="7"/>
      <c r="U720" s="7"/>
      <c r="V720" s="7"/>
      <c r="W720" s="7"/>
      <c r="X720" s="5"/>
      <c r="Y720" s="5"/>
      <c r="Z720" s="5"/>
      <c r="AA720" s="5"/>
      <c r="AB720" s="5"/>
    </row>
    <row r="721" spans="1:28" ht="12.75" customHeight="1" x14ac:dyDescent="0.25">
      <c r="A721" s="5"/>
      <c r="B721" s="5"/>
      <c r="C721" s="5"/>
      <c r="D721" s="164"/>
      <c r="E721" s="6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7"/>
      <c r="R721" s="7"/>
      <c r="S721" s="7"/>
      <c r="T721" s="7"/>
      <c r="U721" s="7"/>
      <c r="V721" s="7"/>
      <c r="W721" s="7"/>
      <c r="X721" s="5"/>
      <c r="Y721" s="5"/>
      <c r="Z721" s="5"/>
      <c r="AA721" s="5"/>
      <c r="AB721" s="5"/>
    </row>
    <row r="722" spans="1:28" ht="12.75" customHeight="1" x14ac:dyDescent="0.25">
      <c r="A722" s="5"/>
      <c r="B722" s="5"/>
      <c r="C722" s="5"/>
      <c r="D722" s="164"/>
      <c r="E722" s="6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7"/>
      <c r="R722" s="7"/>
      <c r="S722" s="7"/>
      <c r="T722" s="7"/>
      <c r="U722" s="7"/>
      <c r="V722" s="7"/>
      <c r="W722" s="7"/>
      <c r="X722" s="5"/>
      <c r="Y722" s="5"/>
      <c r="Z722" s="5"/>
      <c r="AA722" s="5"/>
      <c r="AB722" s="5"/>
    </row>
    <row r="723" spans="1:28" ht="12.75" customHeight="1" x14ac:dyDescent="0.25">
      <c r="A723" s="5"/>
      <c r="B723" s="5"/>
      <c r="C723" s="5"/>
      <c r="D723" s="164"/>
      <c r="E723" s="6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7"/>
      <c r="R723" s="7"/>
      <c r="S723" s="7"/>
      <c r="T723" s="7"/>
      <c r="U723" s="7"/>
      <c r="V723" s="7"/>
      <c r="W723" s="7"/>
      <c r="X723" s="5"/>
      <c r="Y723" s="5"/>
      <c r="Z723" s="5"/>
      <c r="AA723" s="5"/>
      <c r="AB723" s="5"/>
    </row>
    <row r="724" spans="1:28" ht="12.75" customHeight="1" x14ac:dyDescent="0.25">
      <c r="A724" s="5"/>
      <c r="B724" s="5"/>
      <c r="C724" s="5"/>
      <c r="D724" s="164"/>
      <c r="E724" s="6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7"/>
      <c r="R724" s="7"/>
      <c r="S724" s="7"/>
      <c r="T724" s="7"/>
      <c r="U724" s="7"/>
      <c r="V724" s="7"/>
      <c r="W724" s="7"/>
      <c r="X724" s="5"/>
      <c r="Y724" s="5"/>
      <c r="Z724" s="5"/>
      <c r="AA724" s="5"/>
      <c r="AB724" s="5"/>
    </row>
    <row r="725" spans="1:28" ht="12.75" customHeight="1" x14ac:dyDescent="0.25">
      <c r="A725" s="5"/>
      <c r="B725" s="5"/>
      <c r="C725" s="5"/>
      <c r="D725" s="164"/>
      <c r="E725" s="6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7"/>
      <c r="R725" s="7"/>
      <c r="S725" s="7"/>
      <c r="T725" s="7"/>
      <c r="U725" s="7"/>
      <c r="V725" s="7"/>
      <c r="W725" s="7"/>
      <c r="X725" s="5"/>
      <c r="Y725" s="5"/>
      <c r="Z725" s="5"/>
      <c r="AA725" s="5"/>
      <c r="AB725" s="5"/>
    </row>
    <row r="726" spans="1:28" ht="12.75" customHeight="1" x14ac:dyDescent="0.25">
      <c r="A726" s="5"/>
      <c r="B726" s="5"/>
      <c r="C726" s="5"/>
      <c r="D726" s="164"/>
      <c r="E726" s="6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7"/>
      <c r="R726" s="7"/>
      <c r="S726" s="7"/>
      <c r="T726" s="7"/>
      <c r="U726" s="7"/>
      <c r="V726" s="7"/>
      <c r="W726" s="7"/>
      <c r="X726" s="5"/>
      <c r="Y726" s="5"/>
      <c r="Z726" s="5"/>
      <c r="AA726" s="5"/>
      <c r="AB726" s="5"/>
    </row>
    <row r="727" spans="1:28" ht="12.75" customHeight="1" x14ac:dyDescent="0.25">
      <c r="A727" s="5"/>
      <c r="B727" s="5"/>
      <c r="C727" s="5"/>
      <c r="D727" s="164"/>
      <c r="E727" s="6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7"/>
      <c r="R727" s="7"/>
      <c r="S727" s="7"/>
      <c r="T727" s="7"/>
      <c r="U727" s="7"/>
      <c r="V727" s="7"/>
      <c r="W727" s="7"/>
      <c r="X727" s="5"/>
      <c r="Y727" s="5"/>
      <c r="Z727" s="5"/>
      <c r="AA727" s="5"/>
      <c r="AB727" s="5"/>
    </row>
    <row r="728" spans="1:28" ht="12.75" customHeight="1" x14ac:dyDescent="0.25">
      <c r="A728" s="5"/>
      <c r="B728" s="5"/>
      <c r="C728" s="5"/>
      <c r="D728" s="164"/>
      <c r="E728" s="6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7"/>
      <c r="R728" s="7"/>
      <c r="S728" s="7"/>
      <c r="T728" s="7"/>
      <c r="U728" s="7"/>
      <c r="V728" s="7"/>
      <c r="W728" s="7"/>
      <c r="X728" s="5"/>
      <c r="Y728" s="5"/>
      <c r="Z728" s="5"/>
      <c r="AA728" s="5"/>
      <c r="AB728" s="5"/>
    </row>
    <row r="729" spans="1:28" ht="12.75" customHeight="1" x14ac:dyDescent="0.25">
      <c r="A729" s="5"/>
      <c r="B729" s="5"/>
      <c r="C729" s="5"/>
      <c r="D729" s="164"/>
      <c r="E729" s="6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7"/>
      <c r="R729" s="7"/>
      <c r="S729" s="7"/>
      <c r="T729" s="7"/>
      <c r="U729" s="7"/>
      <c r="V729" s="7"/>
      <c r="W729" s="7"/>
      <c r="X729" s="5"/>
      <c r="Y729" s="5"/>
      <c r="Z729" s="5"/>
      <c r="AA729" s="5"/>
      <c r="AB729" s="5"/>
    </row>
    <row r="730" spans="1:28" ht="12.75" customHeight="1" x14ac:dyDescent="0.25">
      <c r="A730" s="5"/>
      <c r="B730" s="5"/>
      <c r="C730" s="5"/>
      <c r="D730" s="164"/>
      <c r="E730" s="6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7"/>
      <c r="R730" s="7"/>
      <c r="S730" s="7"/>
      <c r="T730" s="7"/>
      <c r="U730" s="7"/>
      <c r="V730" s="7"/>
      <c r="W730" s="7"/>
      <c r="X730" s="5"/>
      <c r="Y730" s="5"/>
      <c r="Z730" s="5"/>
      <c r="AA730" s="5"/>
      <c r="AB730" s="5"/>
    </row>
    <row r="731" spans="1:28" ht="12.75" customHeight="1" x14ac:dyDescent="0.25">
      <c r="A731" s="5"/>
      <c r="B731" s="5"/>
      <c r="C731" s="5"/>
      <c r="D731" s="164"/>
      <c r="E731" s="6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7"/>
      <c r="R731" s="7"/>
      <c r="S731" s="7"/>
      <c r="T731" s="7"/>
      <c r="U731" s="7"/>
      <c r="V731" s="7"/>
      <c r="W731" s="7"/>
      <c r="X731" s="5"/>
      <c r="Y731" s="5"/>
      <c r="Z731" s="5"/>
      <c r="AA731" s="5"/>
      <c r="AB731" s="5"/>
    </row>
    <row r="732" spans="1:28" ht="12.75" customHeight="1" x14ac:dyDescent="0.25">
      <c r="A732" s="5"/>
      <c r="B732" s="5"/>
      <c r="C732" s="5"/>
      <c r="D732" s="164"/>
      <c r="E732" s="6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7"/>
      <c r="R732" s="7"/>
      <c r="S732" s="7"/>
      <c r="T732" s="7"/>
      <c r="U732" s="7"/>
      <c r="V732" s="7"/>
      <c r="W732" s="7"/>
      <c r="X732" s="5"/>
      <c r="Y732" s="5"/>
      <c r="Z732" s="5"/>
      <c r="AA732" s="5"/>
      <c r="AB732" s="5"/>
    </row>
    <row r="733" spans="1:28" ht="12.75" customHeight="1" x14ac:dyDescent="0.25">
      <c r="A733" s="5"/>
      <c r="B733" s="5"/>
      <c r="C733" s="5"/>
      <c r="D733" s="164"/>
      <c r="E733" s="6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7"/>
      <c r="R733" s="7"/>
      <c r="S733" s="7"/>
      <c r="T733" s="7"/>
      <c r="U733" s="7"/>
      <c r="V733" s="7"/>
      <c r="W733" s="7"/>
      <c r="X733" s="5"/>
      <c r="Y733" s="5"/>
      <c r="Z733" s="5"/>
      <c r="AA733" s="5"/>
      <c r="AB733" s="5"/>
    </row>
    <row r="734" spans="1:28" ht="12.75" customHeight="1" x14ac:dyDescent="0.25">
      <c r="A734" s="5"/>
      <c r="B734" s="5"/>
      <c r="C734" s="5"/>
      <c r="D734" s="164"/>
      <c r="E734" s="6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7"/>
      <c r="R734" s="7"/>
      <c r="S734" s="7"/>
      <c r="T734" s="7"/>
      <c r="U734" s="7"/>
      <c r="V734" s="7"/>
      <c r="W734" s="7"/>
      <c r="X734" s="5"/>
      <c r="Y734" s="5"/>
      <c r="Z734" s="5"/>
      <c r="AA734" s="5"/>
      <c r="AB734" s="5"/>
    </row>
    <row r="735" spans="1:28" ht="12.75" customHeight="1" x14ac:dyDescent="0.25">
      <c r="A735" s="5"/>
      <c r="B735" s="5"/>
      <c r="C735" s="5"/>
      <c r="D735" s="164"/>
      <c r="E735" s="6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7"/>
      <c r="R735" s="7"/>
      <c r="S735" s="7"/>
      <c r="T735" s="7"/>
      <c r="U735" s="7"/>
      <c r="V735" s="7"/>
      <c r="W735" s="7"/>
      <c r="X735" s="5"/>
      <c r="Y735" s="5"/>
      <c r="Z735" s="5"/>
      <c r="AA735" s="5"/>
      <c r="AB735" s="5"/>
    </row>
    <row r="736" spans="1:28" ht="12.75" customHeight="1" x14ac:dyDescent="0.25">
      <c r="A736" s="5"/>
      <c r="B736" s="5"/>
      <c r="C736" s="5"/>
      <c r="D736" s="164"/>
      <c r="E736" s="6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7"/>
      <c r="R736" s="7"/>
      <c r="S736" s="7"/>
      <c r="T736" s="7"/>
      <c r="U736" s="7"/>
      <c r="V736" s="7"/>
      <c r="W736" s="7"/>
      <c r="X736" s="5"/>
      <c r="Y736" s="5"/>
      <c r="Z736" s="5"/>
      <c r="AA736" s="5"/>
      <c r="AB736" s="5"/>
    </row>
    <row r="737" spans="1:28" ht="12.75" customHeight="1" x14ac:dyDescent="0.25">
      <c r="A737" s="5"/>
      <c r="B737" s="5"/>
      <c r="C737" s="5"/>
      <c r="D737" s="164"/>
      <c r="E737" s="6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7"/>
      <c r="R737" s="7"/>
      <c r="S737" s="7"/>
      <c r="T737" s="7"/>
      <c r="U737" s="7"/>
      <c r="V737" s="7"/>
      <c r="W737" s="7"/>
      <c r="X737" s="5"/>
      <c r="Y737" s="5"/>
      <c r="Z737" s="5"/>
      <c r="AA737" s="5"/>
      <c r="AB737" s="5"/>
    </row>
    <row r="738" spans="1:28" ht="12.75" customHeight="1" x14ac:dyDescent="0.25">
      <c r="A738" s="5"/>
      <c r="B738" s="5"/>
      <c r="C738" s="5"/>
      <c r="D738" s="164"/>
      <c r="E738" s="6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7"/>
      <c r="R738" s="7"/>
      <c r="S738" s="7"/>
      <c r="T738" s="7"/>
      <c r="U738" s="7"/>
      <c r="V738" s="7"/>
      <c r="W738" s="7"/>
      <c r="X738" s="5"/>
      <c r="Y738" s="5"/>
      <c r="Z738" s="5"/>
      <c r="AA738" s="5"/>
      <c r="AB738" s="5"/>
    </row>
    <row r="739" spans="1:28" ht="12.75" customHeight="1" x14ac:dyDescent="0.25">
      <c r="A739" s="5"/>
      <c r="B739" s="5"/>
      <c r="C739" s="5"/>
      <c r="D739" s="164"/>
      <c r="E739" s="6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7"/>
      <c r="R739" s="7"/>
      <c r="S739" s="7"/>
      <c r="T739" s="7"/>
      <c r="U739" s="7"/>
      <c r="V739" s="7"/>
      <c r="W739" s="7"/>
      <c r="X739" s="5"/>
      <c r="Y739" s="5"/>
      <c r="Z739" s="5"/>
      <c r="AA739" s="5"/>
      <c r="AB739" s="5"/>
    </row>
    <row r="740" spans="1:28" ht="12.75" customHeight="1" x14ac:dyDescent="0.25">
      <c r="A740" s="5"/>
      <c r="B740" s="5"/>
      <c r="C740" s="5"/>
      <c r="D740" s="164"/>
      <c r="E740" s="6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7"/>
      <c r="R740" s="7"/>
      <c r="S740" s="7"/>
      <c r="T740" s="7"/>
      <c r="U740" s="7"/>
      <c r="V740" s="7"/>
      <c r="W740" s="7"/>
      <c r="X740" s="5"/>
      <c r="Y740" s="5"/>
      <c r="Z740" s="5"/>
      <c r="AA740" s="5"/>
      <c r="AB740" s="5"/>
    </row>
    <row r="741" spans="1:28" ht="12.75" customHeight="1" x14ac:dyDescent="0.25">
      <c r="A741" s="5"/>
      <c r="B741" s="5"/>
      <c r="C741" s="5"/>
      <c r="D741" s="164"/>
      <c r="E741" s="6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7"/>
      <c r="R741" s="7"/>
      <c r="S741" s="7"/>
      <c r="T741" s="7"/>
      <c r="U741" s="7"/>
      <c r="V741" s="7"/>
      <c r="W741" s="7"/>
      <c r="X741" s="5"/>
      <c r="Y741" s="5"/>
      <c r="Z741" s="5"/>
      <c r="AA741" s="5"/>
      <c r="AB741" s="5"/>
    </row>
    <row r="742" spans="1:28" ht="12.75" customHeight="1" x14ac:dyDescent="0.25">
      <c r="A742" s="5"/>
      <c r="B742" s="5"/>
      <c r="C742" s="5"/>
      <c r="D742" s="164"/>
      <c r="E742" s="6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7"/>
      <c r="R742" s="7"/>
      <c r="S742" s="7"/>
      <c r="T742" s="7"/>
      <c r="U742" s="7"/>
      <c r="V742" s="7"/>
      <c r="W742" s="7"/>
      <c r="X742" s="5"/>
      <c r="Y742" s="5"/>
      <c r="Z742" s="5"/>
      <c r="AA742" s="5"/>
      <c r="AB742" s="5"/>
    </row>
    <row r="743" spans="1:28" ht="12.75" customHeight="1" x14ac:dyDescent="0.25">
      <c r="A743" s="5"/>
      <c r="B743" s="5"/>
      <c r="C743" s="5"/>
      <c r="D743" s="164"/>
      <c r="E743" s="6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7"/>
      <c r="R743" s="7"/>
      <c r="S743" s="7"/>
      <c r="T743" s="7"/>
      <c r="U743" s="7"/>
      <c r="V743" s="7"/>
      <c r="W743" s="7"/>
      <c r="X743" s="5"/>
      <c r="Y743" s="5"/>
      <c r="Z743" s="5"/>
      <c r="AA743" s="5"/>
      <c r="AB743" s="5"/>
    </row>
    <row r="744" spans="1:28" ht="12.75" customHeight="1" x14ac:dyDescent="0.25">
      <c r="A744" s="5"/>
      <c r="B744" s="5"/>
      <c r="C744" s="5"/>
      <c r="D744" s="164"/>
      <c r="E744" s="6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7"/>
      <c r="R744" s="7"/>
      <c r="S744" s="7"/>
      <c r="T744" s="7"/>
      <c r="U744" s="7"/>
      <c r="V744" s="7"/>
      <c r="W744" s="7"/>
      <c r="X744" s="5"/>
      <c r="Y744" s="5"/>
      <c r="Z744" s="5"/>
      <c r="AA744" s="5"/>
      <c r="AB744" s="5"/>
    </row>
    <row r="745" spans="1:28" ht="12.75" customHeight="1" x14ac:dyDescent="0.25">
      <c r="A745" s="5"/>
      <c r="B745" s="5"/>
      <c r="C745" s="5"/>
      <c r="D745" s="164"/>
      <c r="E745" s="6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7"/>
      <c r="R745" s="7"/>
      <c r="S745" s="7"/>
      <c r="T745" s="7"/>
      <c r="U745" s="7"/>
      <c r="V745" s="7"/>
      <c r="W745" s="7"/>
      <c r="X745" s="5"/>
      <c r="Y745" s="5"/>
      <c r="Z745" s="5"/>
      <c r="AA745" s="5"/>
      <c r="AB745" s="5"/>
    </row>
    <row r="746" spans="1:28" ht="12.75" customHeight="1" x14ac:dyDescent="0.25">
      <c r="A746" s="5"/>
      <c r="B746" s="5"/>
      <c r="C746" s="5"/>
      <c r="D746" s="164"/>
      <c r="E746" s="6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7"/>
      <c r="R746" s="7"/>
      <c r="S746" s="7"/>
      <c r="T746" s="7"/>
      <c r="U746" s="7"/>
      <c r="V746" s="7"/>
      <c r="W746" s="7"/>
      <c r="X746" s="5"/>
      <c r="Y746" s="5"/>
      <c r="Z746" s="5"/>
      <c r="AA746" s="5"/>
      <c r="AB746" s="5"/>
    </row>
    <row r="747" spans="1:28" ht="12.75" customHeight="1" x14ac:dyDescent="0.25">
      <c r="A747" s="5"/>
      <c r="B747" s="5"/>
      <c r="C747" s="5"/>
      <c r="D747" s="164"/>
      <c r="E747" s="6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7"/>
      <c r="R747" s="7"/>
      <c r="S747" s="7"/>
      <c r="T747" s="7"/>
      <c r="U747" s="7"/>
      <c r="V747" s="7"/>
      <c r="W747" s="7"/>
      <c r="X747" s="5"/>
      <c r="Y747" s="5"/>
      <c r="Z747" s="5"/>
      <c r="AA747" s="5"/>
      <c r="AB747" s="5"/>
    </row>
    <row r="748" spans="1:28" ht="12.75" customHeight="1" x14ac:dyDescent="0.25">
      <c r="A748" s="5"/>
      <c r="B748" s="5"/>
      <c r="C748" s="5"/>
      <c r="D748" s="164"/>
      <c r="E748" s="6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7"/>
      <c r="R748" s="7"/>
      <c r="S748" s="7"/>
      <c r="T748" s="7"/>
      <c r="U748" s="7"/>
      <c r="V748" s="7"/>
      <c r="W748" s="7"/>
      <c r="X748" s="5"/>
      <c r="Y748" s="5"/>
      <c r="Z748" s="5"/>
      <c r="AA748" s="5"/>
      <c r="AB748" s="5"/>
    </row>
    <row r="749" spans="1:28" ht="12.75" customHeight="1" x14ac:dyDescent="0.25">
      <c r="A749" s="5"/>
      <c r="B749" s="5"/>
      <c r="C749" s="5"/>
      <c r="D749" s="164"/>
      <c r="E749" s="6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7"/>
      <c r="R749" s="7"/>
      <c r="S749" s="7"/>
      <c r="T749" s="7"/>
      <c r="U749" s="7"/>
      <c r="V749" s="7"/>
      <c r="W749" s="7"/>
      <c r="X749" s="5"/>
      <c r="Y749" s="5"/>
      <c r="Z749" s="5"/>
      <c r="AA749" s="5"/>
      <c r="AB749" s="5"/>
    </row>
    <row r="750" spans="1:28" ht="12.75" customHeight="1" x14ac:dyDescent="0.25">
      <c r="A750" s="5"/>
      <c r="B750" s="5"/>
      <c r="C750" s="5"/>
      <c r="D750" s="164"/>
      <c r="E750" s="6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7"/>
      <c r="R750" s="7"/>
      <c r="S750" s="7"/>
      <c r="T750" s="7"/>
      <c r="U750" s="7"/>
      <c r="V750" s="7"/>
      <c r="W750" s="7"/>
      <c r="X750" s="5"/>
      <c r="Y750" s="5"/>
      <c r="Z750" s="5"/>
      <c r="AA750" s="5"/>
      <c r="AB750" s="5"/>
    </row>
    <row r="751" spans="1:28" ht="12.75" customHeight="1" x14ac:dyDescent="0.25">
      <c r="A751" s="5"/>
      <c r="B751" s="5"/>
      <c r="C751" s="5"/>
      <c r="D751" s="164"/>
      <c r="E751" s="6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7"/>
      <c r="R751" s="7"/>
      <c r="S751" s="7"/>
      <c r="T751" s="7"/>
      <c r="U751" s="7"/>
      <c r="V751" s="7"/>
      <c r="W751" s="7"/>
      <c r="X751" s="5"/>
      <c r="Y751" s="5"/>
      <c r="Z751" s="5"/>
      <c r="AA751" s="5"/>
      <c r="AB751" s="5"/>
    </row>
    <row r="752" spans="1:28" ht="12.75" customHeight="1" x14ac:dyDescent="0.25">
      <c r="A752" s="5"/>
      <c r="B752" s="5"/>
      <c r="C752" s="5"/>
      <c r="D752" s="164"/>
      <c r="E752" s="6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7"/>
      <c r="R752" s="7"/>
      <c r="S752" s="7"/>
      <c r="T752" s="7"/>
      <c r="U752" s="7"/>
      <c r="V752" s="7"/>
      <c r="W752" s="7"/>
      <c r="X752" s="5"/>
      <c r="Y752" s="5"/>
      <c r="Z752" s="5"/>
      <c r="AA752" s="5"/>
      <c r="AB752" s="5"/>
    </row>
    <row r="753" spans="1:28" ht="12.75" customHeight="1" x14ac:dyDescent="0.25">
      <c r="A753" s="5"/>
      <c r="B753" s="5"/>
      <c r="C753" s="5"/>
      <c r="D753" s="164"/>
      <c r="E753" s="6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7"/>
      <c r="R753" s="7"/>
      <c r="S753" s="7"/>
      <c r="T753" s="7"/>
      <c r="U753" s="7"/>
      <c r="V753" s="7"/>
      <c r="W753" s="7"/>
      <c r="X753" s="5"/>
      <c r="Y753" s="5"/>
      <c r="Z753" s="5"/>
      <c r="AA753" s="5"/>
      <c r="AB753" s="5"/>
    </row>
    <row r="754" spans="1:28" ht="12.75" customHeight="1" x14ac:dyDescent="0.25">
      <c r="A754" s="5"/>
      <c r="B754" s="5"/>
      <c r="C754" s="5"/>
      <c r="D754" s="164"/>
      <c r="E754" s="6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7"/>
      <c r="R754" s="7"/>
      <c r="S754" s="7"/>
      <c r="T754" s="7"/>
      <c r="U754" s="7"/>
      <c r="V754" s="7"/>
      <c r="W754" s="7"/>
      <c r="X754" s="5"/>
      <c r="Y754" s="5"/>
      <c r="Z754" s="5"/>
      <c r="AA754" s="5"/>
      <c r="AB754" s="5"/>
    </row>
    <row r="755" spans="1:28" ht="12.75" customHeight="1" x14ac:dyDescent="0.25">
      <c r="A755" s="5"/>
      <c r="B755" s="5"/>
      <c r="C755" s="5"/>
      <c r="D755" s="164"/>
      <c r="E755" s="6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7"/>
      <c r="R755" s="7"/>
      <c r="S755" s="7"/>
      <c r="T755" s="7"/>
      <c r="U755" s="7"/>
      <c r="V755" s="7"/>
      <c r="W755" s="7"/>
      <c r="X755" s="5"/>
      <c r="Y755" s="5"/>
      <c r="Z755" s="5"/>
      <c r="AA755" s="5"/>
      <c r="AB755" s="5"/>
    </row>
    <row r="756" spans="1:28" ht="12.75" customHeight="1" x14ac:dyDescent="0.25">
      <c r="A756" s="5"/>
      <c r="B756" s="5"/>
      <c r="C756" s="5"/>
      <c r="D756" s="164"/>
      <c r="E756" s="6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7"/>
      <c r="R756" s="7"/>
      <c r="S756" s="7"/>
      <c r="T756" s="7"/>
      <c r="U756" s="7"/>
      <c r="V756" s="7"/>
      <c r="W756" s="7"/>
      <c r="X756" s="5"/>
      <c r="Y756" s="5"/>
      <c r="Z756" s="5"/>
      <c r="AA756" s="5"/>
      <c r="AB756" s="5"/>
    </row>
    <row r="757" spans="1:28" ht="12.75" customHeight="1" x14ac:dyDescent="0.25">
      <c r="A757" s="5"/>
      <c r="B757" s="5"/>
      <c r="C757" s="5"/>
      <c r="D757" s="164"/>
      <c r="E757" s="6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7"/>
      <c r="R757" s="7"/>
      <c r="S757" s="7"/>
      <c r="T757" s="7"/>
      <c r="U757" s="7"/>
      <c r="V757" s="7"/>
      <c r="W757" s="7"/>
      <c r="X757" s="5"/>
      <c r="Y757" s="5"/>
      <c r="Z757" s="5"/>
      <c r="AA757" s="5"/>
      <c r="AB757" s="5"/>
    </row>
    <row r="758" spans="1:28" ht="12.75" customHeight="1" x14ac:dyDescent="0.25">
      <c r="A758" s="5"/>
      <c r="B758" s="5"/>
      <c r="C758" s="5"/>
      <c r="D758" s="164"/>
      <c r="E758" s="6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7"/>
      <c r="R758" s="7"/>
      <c r="S758" s="7"/>
      <c r="T758" s="7"/>
      <c r="U758" s="7"/>
      <c r="V758" s="7"/>
      <c r="W758" s="7"/>
      <c r="X758" s="5"/>
      <c r="Y758" s="5"/>
      <c r="Z758" s="5"/>
      <c r="AA758" s="5"/>
      <c r="AB758" s="5"/>
    </row>
    <row r="759" spans="1:28" ht="12.75" customHeight="1" x14ac:dyDescent="0.25">
      <c r="A759" s="5"/>
      <c r="B759" s="5"/>
      <c r="C759" s="5"/>
      <c r="D759" s="164"/>
      <c r="E759" s="6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7"/>
      <c r="R759" s="7"/>
      <c r="S759" s="7"/>
      <c r="T759" s="7"/>
      <c r="U759" s="7"/>
      <c r="V759" s="7"/>
      <c r="W759" s="7"/>
      <c r="X759" s="5"/>
      <c r="Y759" s="5"/>
      <c r="Z759" s="5"/>
      <c r="AA759" s="5"/>
      <c r="AB759" s="5"/>
    </row>
    <row r="760" spans="1:28" ht="12.75" customHeight="1" x14ac:dyDescent="0.25">
      <c r="A760" s="5"/>
      <c r="B760" s="5"/>
      <c r="C760" s="5"/>
      <c r="D760" s="164"/>
      <c r="E760" s="6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7"/>
      <c r="R760" s="7"/>
      <c r="S760" s="7"/>
      <c r="T760" s="7"/>
      <c r="U760" s="7"/>
      <c r="V760" s="7"/>
      <c r="W760" s="7"/>
      <c r="X760" s="5"/>
      <c r="Y760" s="5"/>
      <c r="Z760" s="5"/>
      <c r="AA760" s="5"/>
      <c r="AB760" s="5"/>
    </row>
    <row r="761" spans="1:28" ht="12.75" customHeight="1" x14ac:dyDescent="0.25">
      <c r="A761" s="5"/>
      <c r="B761" s="5"/>
      <c r="C761" s="5"/>
      <c r="D761" s="164"/>
      <c r="E761" s="6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7"/>
      <c r="R761" s="7"/>
      <c r="S761" s="7"/>
      <c r="T761" s="7"/>
      <c r="U761" s="7"/>
      <c r="V761" s="7"/>
      <c r="W761" s="7"/>
      <c r="X761" s="5"/>
      <c r="Y761" s="5"/>
      <c r="Z761" s="5"/>
      <c r="AA761" s="5"/>
      <c r="AB761" s="5"/>
    </row>
    <row r="762" spans="1:28" ht="12.75" customHeight="1" x14ac:dyDescent="0.25">
      <c r="A762" s="5"/>
      <c r="B762" s="5"/>
      <c r="C762" s="5"/>
      <c r="D762" s="164"/>
      <c r="E762" s="6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7"/>
      <c r="R762" s="7"/>
      <c r="S762" s="7"/>
      <c r="T762" s="7"/>
      <c r="U762" s="7"/>
      <c r="V762" s="7"/>
      <c r="W762" s="7"/>
      <c r="X762" s="5"/>
      <c r="Y762" s="5"/>
      <c r="Z762" s="5"/>
      <c r="AA762" s="5"/>
      <c r="AB762" s="5"/>
    </row>
    <row r="763" spans="1:28" ht="12.75" customHeight="1" x14ac:dyDescent="0.25">
      <c r="A763" s="5"/>
      <c r="B763" s="5"/>
      <c r="C763" s="5"/>
      <c r="D763" s="164"/>
      <c r="E763" s="6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7"/>
      <c r="R763" s="7"/>
      <c r="S763" s="7"/>
      <c r="T763" s="7"/>
      <c r="U763" s="7"/>
      <c r="V763" s="7"/>
      <c r="W763" s="7"/>
      <c r="X763" s="5"/>
      <c r="Y763" s="5"/>
      <c r="Z763" s="5"/>
      <c r="AA763" s="5"/>
      <c r="AB763" s="5"/>
    </row>
    <row r="764" spans="1:28" ht="12.75" customHeight="1" x14ac:dyDescent="0.25">
      <c r="A764" s="5"/>
      <c r="B764" s="5"/>
      <c r="C764" s="5"/>
      <c r="D764" s="164"/>
      <c r="E764" s="6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7"/>
      <c r="R764" s="7"/>
      <c r="S764" s="7"/>
      <c r="T764" s="7"/>
      <c r="U764" s="7"/>
      <c r="V764" s="7"/>
      <c r="W764" s="7"/>
      <c r="X764" s="5"/>
      <c r="Y764" s="5"/>
      <c r="Z764" s="5"/>
      <c r="AA764" s="5"/>
      <c r="AB764" s="5"/>
    </row>
    <row r="765" spans="1:28" ht="12.75" customHeight="1" x14ac:dyDescent="0.25">
      <c r="A765" s="5"/>
      <c r="B765" s="5"/>
      <c r="C765" s="5"/>
      <c r="D765" s="164"/>
      <c r="E765" s="6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7"/>
      <c r="R765" s="7"/>
      <c r="S765" s="7"/>
      <c r="T765" s="7"/>
      <c r="U765" s="7"/>
      <c r="V765" s="7"/>
      <c r="W765" s="7"/>
      <c r="X765" s="5"/>
      <c r="Y765" s="5"/>
      <c r="Z765" s="5"/>
      <c r="AA765" s="5"/>
      <c r="AB765" s="5"/>
    </row>
    <row r="766" spans="1:28" ht="12.75" customHeight="1" x14ac:dyDescent="0.25">
      <c r="A766" s="5"/>
      <c r="B766" s="5"/>
      <c r="C766" s="5"/>
      <c r="D766" s="164"/>
      <c r="E766" s="6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7"/>
      <c r="R766" s="7"/>
      <c r="S766" s="7"/>
      <c r="T766" s="7"/>
      <c r="U766" s="7"/>
      <c r="V766" s="7"/>
      <c r="W766" s="7"/>
      <c r="X766" s="5"/>
      <c r="Y766" s="5"/>
      <c r="Z766" s="5"/>
      <c r="AA766" s="5"/>
      <c r="AB766" s="5"/>
    </row>
    <row r="767" spans="1:28" ht="12.75" customHeight="1" x14ac:dyDescent="0.25">
      <c r="A767" s="5"/>
      <c r="B767" s="5"/>
      <c r="C767" s="5"/>
      <c r="D767" s="164"/>
      <c r="E767" s="6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7"/>
      <c r="R767" s="7"/>
      <c r="S767" s="7"/>
      <c r="T767" s="7"/>
      <c r="U767" s="7"/>
      <c r="V767" s="7"/>
      <c r="W767" s="7"/>
      <c r="X767" s="5"/>
      <c r="Y767" s="5"/>
      <c r="Z767" s="5"/>
      <c r="AA767" s="5"/>
      <c r="AB767" s="5"/>
    </row>
    <row r="768" spans="1:28" ht="12.75" customHeight="1" x14ac:dyDescent="0.25">
      <c r="A768" s="5"/>
      <c r="B768" s="5"/>
      <c r="C768" s="5"/>
      <c r="D768" s="164"/>
      <c r="E768" s="6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7"/>
      <c r="R768" s="7"/>
      <c r="S768" s="7"/>
      <c r="T768" s="7"/>
      <c r="U768" s="7"/>
      <c r="V768" s="7"/>
      <c r="W768" s="7"/>
      <c r="X768" s="5"/>
      <c r="Y768" s="5"/>
      <c r="Z768" s="5"/>
      <c r="AA768" s="5"/>
      <c r="AB768" s="5"/>
    </row>
    <row r="769" spans="1:28" ht="12.75" customHeight="1" x14ac:dyDescent="0.25">
      <c r="A769" s="5"/>
      <c r="B769" s="5"/>
      <c r="C769" s="5"/>
      <c r="D769" s="164"/>
      <c r="E769" s="6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7"/>
      <c r="R769" s="7"/>
      <c r="S769" s="7"/>
      <c r="T769" s="7"/>
      <c r="U769" s="7"/>
      <c r="V769" s="7"/>
      <c r="W769" s="7"/>
      <c r="X769" s="5"/>
      <c r="Y769" s="5"/>
      <c r="Z769" s="5"/>
      <c r="AA769" s="5"/>
      <c r="AB769" s="5"/>
    </row>
    <row r="770" spans="1:28" ht="12.75" customHeight="1" x14ac:dyDescent="0.25">
      <c r="A770" s="5"/>
      <c r="B770" s="5"/>
      <c r="C770" s="5"/>
      <c r="D770" s="164"/>
      <c r="E770" s="6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7"/>
      <c r="R770" s="7"/>
      <c r="S770" s="7"/>
      <c r="T770" s="7"/>
      <c r="U770" s="7"/>
      <c r="V770" s="7"/>
      <c r="W770" s="7"/>
      <c r="X770" s="5"/>
      <c r="Y770" s="5"/>
      <c r="Z770" s="5"/>
      <c r="AA770" s="5"/>
      <c r="AB770" s="5"/>
    </row>
    <row r="771" spans="1:28" ht="12.75" customHeight="1" x14ac:dyDescent="0.25">
      <c r="A771" s="5"/>
      <c r="B771" s="5"/>
      <c r="C771" s="5"/>
      <c r="D771" s="164"/>
      <c r="E771" s="6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7"/>
      <c r="R771" s="7"/>
      <c r="S771" s="7"/>
      <c r="T771" s="7"/>
      <c r="U771" s="7"/>
      <c r="V771" s="7"/>
      <c r="W771" s="7"/>
      <c r="X771" s="5"/>
      <c r="Y771" s="5"/>
      <c r="Z771" s="5"/>
      <c r="AA771" s="5"/>
      <c r="AB771" s="5"/>
    </row>
    <row r="772" spans="1:28" ht="12.75" customHeight="1" x14ac:dyDescent="0.25">
      <c r="A772" s="5"/>
      <c r="B772" s="5"/>
      <c r="C772" s="5"/>
      <c r="D772" s="164"/>
      <c r="E772" s="6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7"/>
      <c r="R772" s="7"/>
      <c r="S772" s="7"/>
      <c r="T772" s="7"/>
      <c r="U772" s="7"/>
      <c r="V772" s="7"/>
      <c r="W772" s="7"/>
      <c r="X772" s="5"/>
      <c r="Y772" s="5"/>
      <c r="Z772" s="5"/>
      <c r="AA772" s="5"/>
      <c r="AB772" s="5"/>
    </row>
    <row r="773" spans="1:28" ht="12.75" customHeight="1" x14ac:dyDescent="0.25">
      <c r="A773" s="5"/>
      <c r="B773" s="5"/>
      <c r="C773" s="5"/>
      <c r="D773" s="164"/>
      <c r="E773" s="6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7"/>
      <c r="R773" s="7"/>
      <c r="S773" s="7"/>
      <c r="T773" s="7"/>
      <c r="U773" s="7"/>
      <c r="V773" s="7"/>
      <c r="W773" s="7"/>
      <c r="X773" s="5"/>
      <c r="Y773" s="5"/>
      <c r="Z773" s="5"/>
      <c r="AA773" s="5"/>
      <c r="AB773" s="5"/>
    </row>
    <row r="774" spans="1:28" ht="12.75" customHeight="1" x14ac:dyDescent="0.25">
      <c r="A774" s="5"/>
      <c r="B774" s="5"/>
      <c r="C774" s="5"/>
      <c r="D774" s="164"/>
      <c r="E774" s="6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7"/>
      <c r="R774" s="7"/>
      <c r="S774" s="7"/>
      <c r="T774" s="7"/>
      <c r="U774" s="7"/>
      <c r="V774" s="7"/>
      <c r="W774" s="7"/>
      <c r="X774" s="5"/>
      <c r="Y774" s="5"/>
      <c r="Z774" s="5"/>
      <c r="AA774" s="5"/>
      <c r="AB774" s="5"/>
    </row>
    <row r="775" spans="1:28" ht="12.75" customHeight="1" x14ac:dyDescent="0.25">
      <c r="A775" s="5"/>
      <c r="B775" s="5"/>
      <c r="C775" s="5"/>
      <c r="D775" s="164"/>
      <c r="E775" s="6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7"/>
      <c r="R775" s="7"/>
      <c r="S775" s="7"/>
      <c r="T775" s="7"/>
      <c r="U775" s="7"/>
      <c r="V775" s="7"/>
      <c r="W775" s="7"/>
      <c r="X775" s="5"/>
      <c r="Y775" s="5"/>
      <c r="Z775" s="5"/>
      <c r="AA775" s="5"/>
      <c r="AB775" s="5"/>
    </row>
    <row r="776" spans="1:28" ht="12.75" customHeight="1" x14ac:dyDescent="0.25">
      <c r="A776" s="5"/>
      <c r="B776" s="5"/>
      <c r="C776" s="5"/>
      <c r="D776" s="164"/>
      <c r="E776" s="6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7"/>
      <c r="R776" s="7"/>
      <c r="S776" s="7"/>
      <c r="T776" s="7"/>
      <c r="U776" s="7"/>
      <c r="V776" s="7"/>
      <c r="W776" s="7"/>
      <c r="X776" s="5"/>
      <c r="Y776" s="5"/>
      <c r="Z776" s="5"/>
      <c r="AA776" s="5"/>
      <c r="AB776" s="5"/>
    </row>
    <row r="777" spans="1:28" ht="12.75" customHeight="1" x14ac:dyDescent="0.25">
      <c r="A777" s="5"/>
      <c r="B777" s="5"/>
      <c r="C777" s="5"/>
      <c r="D777" s="164"/>
      <c r="E777" s="6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7"/>
      <c r="R777" s="7"/>
      <c r="S777" s="7"/>
      <c r="T777" s="7"/>
      <c r="U777" s="7"/>
      <c r="V777" s="7"/>
      <c r="W777" s="7"/>
      <c r="X777" s="5"/>
      <c r="Y777" s="5"/>
      <c r="Z777" s="5"/>
      <c r="AA777" s="5"/>
      <c r="AB777" s="5"/>
    </row>
    <row r="778" spans="1:28" ht="12.75" customHeight="1" x14ac:dyDescent="0.25">
      <c r="A778" s="5"/>
      <c r="B778" s="5"/>
      <c r="C778" s="5"/>
      <c r="D778" s="164"/>
      <c r="E778" s="6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7"/>
      <c r="R778" s="7"/>
      <c r="S778" s="7"/>
      <c r="T778" s="7"/>
      <c r="U778" s="7"/>
      <c r="V778" s="7"/>
      <c r="W778" s="7"/>
      <c r="X778" s="5"/>
      <c r="Y778" s="5"/>
      <c r="Z778" s="5"/>
      <c r="AA778" s="5"/>
      <c r="AB778" s="5"/>
    </row>
    <row r="779" spans="1:28" ht="12.75" customHeight="1" x14ac:dyDescent="0.25">
      <c r="A779" s="5"/>
      <c r="B779" s="5"/>
      <c r="C779" s="5"/>
      <c r="D779" s="164"/>
      <c r="E779" s="6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7"/>
      <c r="R779" s="7"/>
      <c r="S779" s="7"/>
      <c r="T779" s="7"/>
      <c r="U779" s="7"/>
      <c r="V779" s="7"/>
      <c r="W779" s="7"/>
      <c r="X779" s="5"/>
      <c r="Y779" s="5"/>
      <c r="Z779" s="5"/>
      <c r="AA779" s="5"/>
      <c r="AB779" s="5"/>
    </row>
    <row r="780" spans="1:28" ht="12.75" customHeight="1" x14ac:dyDescent="0.25">
      <c r="A780" s="5"/>
      <c r="B780" s="5"/>
      <c r="C780" s="5"/>
      <c r="D780" s="164"/>
      <c r="E780" s="6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7"/>
      <c r="R780" s="7"/>
      <c r="S780" s="7"/>
      <c r="T780" s="7"/>
      <c r="U780" s="7"/>
      <c r="V780" s="7"/>
      <c r="W780" s="7"/>
      <c r="X780" s="5"/>
      <c r="Y780" s="5"/>
      <c r="Z780" s="5"/>
      <c r="AA780" s="5"/>
      <c r="AB780" s="5"/>
    </row>
    <row r="781" spans="1:28" ht="12.75" customHeight="1" x14ac:dyDescent="0.25">
      <c r="A781" s="5"/>
      <c r="B781" s="5"/>
      <c r="C781" s="5"/>
      <c r="D781" s="164"/>
      <c r="E781" s="6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7"/>
      <c r="R781" s="7"/>
      <c r="S781" s="7"/>
      <c r="T781" s="7"/>
      <c r="U781" s="7"/>
      <c r="V781" s="7"/>
      <c r="W781" s="7"/>
      <c r="X781" s="5"/>
      <c r="Y781" s="5"/>
      <c r="Z781" s="5"/>
      <c r="AA781" s="5"/>
      <c r="AB781" s="5"/>
    </row>
    <row r="782" spans="1:28" ht="12.75" customHeight="1" x14ac:dyDescent="0.25">
      <c r="A782" s="5"/>
      <c r="B782" s="5"/>
      <c r="C782" s="5"/>
      <c r="D782" s="164"/>
      <c r="E782" s="6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7"/>
      <c r="R782" s="7"/>
      <c r="S782" s="7"/>
      <c r="T782" s="7"/>
      <c r="U782" s="7"/>
      <c r="V782" s="7"/>
      <c r="W782" s="7"/>
      <c r="X782" s="5"/>
      <c r="Y782" s="5"/>
      <c r="Z782" s="5"/>
      <c r="AA782" s="5"/>
      <c r="AB782" s="5"/>
    </row>
    <row r="783" spans="1:28" ht="12.75" customHeight="1" x14ac:dyDescent="0.25">
      <c r="A783" s="5"/>
      <c r="B783" s="5"/>
      <c r="C783" s="5"/>
      <c r="D783" s="164"/>
      <c r="E783" s="6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7"/>
      <c r="R783" s="7"/>
      <c r="S783" s="7"/>
      <c r="T783" s="7"/>
      <c r="U783" s="7"/>
      <c r="V783" s="7"/>
      <c r="W783" s="7"/>
      <c r="X783" s="5"/>
      <c r="Y783" s="5"/>
      <c r="Z783" s="5"/>
      <c r="AA783" s="5"/>
      <c r="AB783" s="5"/>
    </row>
    <row r="784" spans="1:28" ht="12.75" customHeight="1" x14ac:dyDescent="0.25">
      <c r="A784" s="5"/>
      <c r="B784" s="5"/>
      <c r="C784" s="5"/>
      <c r="D784" s="164"/>
      <c r="E784" s="6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7"/>
      <c r="R784" s="7"/>
      <c r="S784" s="7"/>
      <c r="T784" s="7"/>
      <c r="U784" s="7"/>
      <c r="V784" s="7"/>
      <c r="W784" s="7"/>
      <c r="X784" s="5"/>
      <c r="Y784" s="5"/>
      <c r="Z784" s="5"/>
      <c r="AA784" s="5"/>
      <c r="AB784" s="5"/>
    </row>
    <row r="785" spans="1:28" ht="12.75" customHeight="1" x14ac:dyDescent="0.25">
      <c r="A785" s="5"/>
      <c r="B785" s="5"/>
      <c r="C785" s="5"/>
      <c r="D785" s="164"/>
      <c r="E785" s="6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7"/>
      <c r="R785" s="7"/>
      <c r="S785" s="7"/>
      <c r="T785" s="7"/>
      <c r="U785" s="7"/>
      <c r="V785" s="7"/>
      <c r="W785" s="7"/>
      <c r="X785" s="5"/>
      <c r="Y785" s="5"/>
      <c r="Z785" s="5"/>
      <c r="AA785" s="5"/>
      <c r="AB785" s="5"/>
    </row>
    <row r="786" spans="1:28" ht="12.75" customHeight="1" x14ac:dyDescent="0.25">
      <c r="A786" s="5"/>
      <c r="B786" s="5"/>
      <c r="C786" s="5"/>
      <c r="D786" s="164"/>
      <c r="E786" s="6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7"/>
      <c r="R786" s="7"/>
      <c r="S786" s="7"/>
      <c r="T786" s="7"/>
      <c r="U786" s="7"/>
      <c r="V786" s="7"/>
      <c r="W786" s="7"/>
      <c r="X786" s="5"/>
      <c r="Y786" s="5"/>
      <c r="Z786" s="5"/>
      <c r="AA786" s="5"/>
      <c r="AB786" s="5"/>
    </row>
    <row r="787" spans="1:28" ht="12.75" customHeight="1" x14ac:dyDescent="0.25">
      <c r="A787" s="5"/>
      <c r="B787" s="5"/>
      <c r="C787" s="5"/>
      <c r="D787" s="164"/>
      <c r="E787" s="6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7"/>
      <c r="R787" s="7"/>
      <c r="S787" s="7"/>
      <c r="T787" s="7"/>
      <c r="U787" s="7"/>
      <c r="V787" s="7"/>
      <c r="W787" s="7"/>
      <c r="X787" s="5"/>
      <c r="Y787" s="5"/>
      <c r="Z787" s="5"/>
      <c r="AA787" s="5"/>
      <c r="AB787" s="5"/>
    </row>
    <row r="788" spans="1:28" ht="12.75" customHeight="1" x14ac:dyDescent="0.25">
      <c r="A788" s="5"/>
      <c r="B788" s="5"/>
      <c r="C788" s="5"/>
      <c r="D788" s="164"/>
      <c r="E788" s="6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7"/>
      <c r="R788" s="7"/>
      <c r="S788" s="7"/>
      <c r="T788" s="7"/>
      <c r="U788" s="7"/>
      <c r="V788" s="7"/>
      <c r="W788" s="7"/>
      <c r="X788" s="5"/>
      <c r="Y788" s="5"/>
      <c r="Z788" s="5"/>
      <c r="AA788" s="5"/>
      <c r="AB788" s="5"/>
    </row>
    <row r="789" spans="1:28" ht="12.75" customHeight="1" x14ac:dyDescent="0.25">
      <c r="A789" s="5"/>
      <c r="B789" s="5"/>
      <c r="C789" s="5"/>
      <c r="D789" s="164"/>
      <c r="E789" s="6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7"/>
      <c r="R789" s="7"/>
      <c r="S789" s="7"/>
      <c r="T789" s="7"/>
      <c r="U789" s="7"/>
      <c r="V789" s="7"/>
      <c r="W789" s="7"/>
      <c r="X789" s="5"/>
      <c r="Y789" s="5"/>
      <c r="Z789" s="5"/>
      <c r="AA789" s="5"/>
      <c r="AB789" s="5"/>
    </row>
    <row r="790" spans="1:28" ht="12.75" customHeight="1" x14ac:dyDescent="0.25">
      <c r="A790" s="5"/>
      <c r="B790" s="5"/>
      <c r="C790" s="5"/>
      <c r="D790" s="164"/>
      <c r="E790" s="6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7"/>
      <c r="R790" s="7"/>
      <c r="S790" s="7"/>
      <c r="T790" s="7"/>
      <c r="U790" s="7"/>
      <c r="V790" s="7"/>
      <c r="W790" s="7"/>
      <c r="X790" s="5"/>
      <c r="Y790" s="5"/>
      <c r="Z790" s="5"/>
      <c r="AA790" s="5"/>
      <c r="AB790" s="5"/>
    </row>
    <row r="791" spans="1:28" ht="12.75" customHeight="1" x14ac:dyDescent="0.25">
      <c r="A791" s="5"/>
      <c r="B791" s="5"/>
      <c r="C791" s="5"/>
      <c r="D791" s="164"/>
      <c r="E791" s="6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7"/>
      <c r="R791" s="7"/>
      <c r="S791" s="7"/>
      <c r="T791" s="7"/>
      <c r="U791" s="7"/>
      <c r="V791" s="7"/>
      <c r="W791" s="7"/>
      <c r="X791" s="5"/>
      <c r="Y791" s="5"/>
      <c r="Z791" s="5"/>
      <c r="AA791" s="5"/>
      <c r="AB791" s="5"/>
    </row>
    <row r="792" spans="1:28" ht="12.75" customHeight="1" x14ac:dyDescent="0.25">
      <c r="A792" s="5"/>
      <c r="B792" s="5"/>
      <c r="C792" s="5"/>
      <c r="D792" s="164"/>
      <c r="E792" s="6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7"/>
      <c r="R792" s="7"/>
      <c r="S792" s="7"/>
      <c r="T792" s="7"/>
      <c r="U792" s="7"/>
      <c r="V792" s="7"/>
      <c r="W792" s="7"/>
      <c r="X792" s="5"/>
      <c r="Y792" s="5"/>
      <c r="Z792" s="5"/>
      <c r="AA792" s="5"/>
      <c r="AB792" s="5"/>
    </row>
    <row r="793" spans="1:28" ht="12.75" customHeight="1" x14ac:dyDescent="0.25">
      <c r="A793" s="5"/>
      <c r="B793" s="5"/>
      <c r="C793" s="5"/>
      <c r="D793" s="164"/>
      <c r="E793" s="6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7"/>
      <c r="R793" s="7"/>
      <c r="S793" s="7"/>
      <c r="T793" s="7"/>
      <c r="U793" s="7"/>
      <c r="V793" s="7"/>
      <c r="W793" s="7"/>
      <c r="X793" s="5"/>
      <c r="Y793" s="5"/>
      <c r="Z793" s="5"/>
      <c r="AA793" s="5"/>
      <c r="AB793" s="5"/>
    </row>
    <row r="794" spans="1:28" ht="12.75" customHeight="1" x14ac:dyDescent="0.25">
      <c r="A794" s="5"/>
      <c r="B794" s="5"/>
      <c r="C794" s="5"/>
      <c r="D794" s="164"/>
      <c r="E794" s="6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7"/>
      <c r="R794" s="7"/>
      <c r="S794" s="7"/>
      <c r="T794" s="7"/>
      <c r="U794" s="7"/>
      <c r="V794" s="7"/>
      <c r="W794" s="7"/>
      <c r="X794" s="5"/>
      <c r="Y794" s="5"/>
      <c r="Z794" s="5"/>
      <c r="AA794" s="5"/>
      <c r="AB794" s="5"/>
    </row>
    <row r="795" spans="1:28" ht="12.75" customHeight="1" x14ac:dyDescent="0.25">
      <c r="A795" s="5"/>
      <c r="B795" s="5"/>
      <c r="C795" s="5"/>
      <c r="D795" s="164"/>
      <c r="E795" s="6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7"/>
      <c r="R795" s="7"/>
      <c r="S795" s="7"/>
      <c r="T795" s="7"/>
      <c r="U795" s="7"/>
      <c r="V795" s="7"/>
      <c r="W795" s="7"/>
      <c r="X795" s="5"/>
      <c r="Y795" s="5"/>
      <c r="Z795" s="5"/>
      <c r="AA795" s="5"/>
      <c r="AB795" s="5"/>
    </row>
    <row r="796" spans="1:28" ht="12.75" customHeight="1" x14ac:dyDescent="0.25">
      <c r="A796" s="5"/>
      <c r="B796" s="5"/>
      <c r="C796" s="5"/>
      <c r="D796" s="164"/>
      <c r="E796" s="6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7"/>
      <c r="R796" s="7"/>
      <c r="S796" s="7"/>
      <c r="T796" s="7"/>
      <c r="U796" s="7"/>
      <c r="V796" s="7"/>
      <c r="W796" s="7"/>
      <c r="X796" s="5"/>
      <c r="Y796" s="5"/>
      <c r="Z796" s="5"/>
      <c r="AA796" s="5"/>
      <c r="AB796" s="5"/>
    </row>
    <row r="797" spans="1:28" ht="12.75" customHeight="1" x14ac:dyDescent="0.25">
      <c r="A797" s="5"/>
      <c r="B797" s="5"/>
      <c r="C797" s="5"/>
      <c r="D797" s="164"/>
      <c r="E797" s="6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7"/>
      <c r="R797" s="7"/>
      <c r="S797" s="7"/>
      <c r="T797" s="7"/>
      <c r="U797" s="7"/>
      <c r="V797" s="7"/>
      <c r="W797" s="7"/>
      <c r="X797" s="5"/>
      <c r="Y797" s="5"/>
      <c r="Z797" s="5"/>
      <c r="AA797" s="5"/>
      <c r="AB797" s="5"/>
    </row>
    <row r="798" spans="1:28" ht="12.75" customHeight="1" x14ac:dyDescent="0.25">
      <c r="A798" s="5"/>
      <c r="B798" s="5"/>
      <c r="C798" s="5"/>
      <c r="D798" s="164"/>
      <c r="E798" s="6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7"/>
      <c r="R798" s="7"/>
      <c r="S798" s="7"/>
      <c r="T798" s="7"/>
      <c r="U798" s="7"/>
      <c r="V798" s="7"/>
      <c r="W798" s="7"/>
      <c r="X798" s="5"/>
      <c r="Y798" s="5"/>
      <c r="Z798" s="5"/>
      <c r="AA798" s="5"/>
      <c r="AB798" s="5"/>
    </row>
    <row r="799" spans="1:28" ht="12.75" customHeight="1" x14ac:dyDescent="0.25">
      <c r="A799" s="5"/>
      <c r="B799" s="5"/>
      <c r="C799" s="5"/>
      <c r="D799" s="164"/>
      <c r="E799" s="6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7"/>
      <c r="R799" s="7"/>
      <c r="S799" s="7"/>
      <c r="T799" s="7"/>
      <c r="U799" s="7"/>
      <c r="V799" s="7"/>
      <c r="W799" s="7"/>
      <c r="X799" s="5"/>
      <c r="Y799" s="5"/>
      <c r="Z799" s="5"/>
      <c r="AA799" s="5"/>
      <c r="AB799" s="5"/>
    </row>
    <row r="800" spans="1:28" ht="12.75" customHeight="1" x14ac:dyDescent="0.25">
      <c r="A800" s="5"/>
      <c r="B800" s="5"/>
      <c r="C800" s="5"/>
      <c r="D800" s="164"/>
      <c r="E800" s="6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7"/>
      <c r="R800" s="7"/>
      <c r="S800" s="7"/>
      <c r="T800" s="7"/>
      <c r="U800" s="7"/>
      <c r="V800" s="7"/>
      <c r="W800" s="7"/>
      <c r="X800" s="5"/>
      <c r="Y800" s="5"/>
      <c r="Z800" s="5"/>
      <c r="AA800" s="5"/>
      <c r="AB800" s="5"/>
    </row>
    <row r="801" spans="1:28" ht="12.75" customHeight="1" x14ac:dyDescent="0.25">
      <c r="A801" s="5"/>
      <c r="B801" s="5"/>
      <c r="C801" s="5"/>
      <c r="D801" s="164"/>
      <c r="E801" s="6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7"/>
      <c r="R801" s="7"/>
      <c r="S801" s="7"/>
      <c r="T801" s="7"/>
      <c r="U801" s="7"/>
      <c r="V801" s="7"/>
      <c r="W801" s="7"/>
      <c r="X801" s="5"/>
      <c r="Y801" s="5"/>
      <c r="Z801" s="5"/>
      <c r="AA801" s="5"/>
      <c r="AB801" s="5"/>
    </row>
    <row r="802" spans="1:28" ht="12.75" customHeight="1" x14ac:dyDescent="0.25">
      <c r="A802" s="5"/>
      <c r="B802" s="5"/>
      <c r="C802" s="5"/>
      <c r="D802" s="164"/>
      <c r="E802" s="6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7"/>
      <c r="R802" s="7"/>
      <c r="S802" s="7"/>
      <c r="T802" s="7"/>
      <c r="U802" s="7"/>
      <c r="V802" s="7"/>
      <c r="W802" s="7"/>
      <c r="X802" s="5"/>
      <c r="Y802" s="5"/>
      <c r="Z802" s="5"/>
      <c r="AA802" s="5"/>
      <c r="AB802" s="5"/>
    </row>
    <row r="803" spans="1:28" ht="12.75" customHeight="1" x14ac:dyDescent="0.25">
      <c r="A803" s="5"/>
      <c r="B803" s="5"/>
      <c r="C803" s="5"/>
      <c r="D803" s="164"/>
      <c r="E803" s="6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7"/>
      <c r="R803" s="7"/>
      <c r="S803" s="7"/>
      <c r="T803" s="7"/>
      <c r="U803" s="7"/>
      <c r="V803" s="7"/>
      <c r="W803" s="7"/>
      <c r="X803" s="5"/>
      <c r="Y803" s="5"/>
      <c r="Z803" s="5"/>
      <c r="AA803" s="5"/>
      <c r="AB803" s="5"/>
    </row>
    <row r="804" spans="1:28" ht="12.75" customHeight="1" x14ac:dyDescent="0.25">
      <c r="A804" s="5"/>
      <c r="B804" s="5"/>
      <c r="C804" s="5"/>
      <c r="D804" s="164"/>
      <c r="E804" s="6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7"/>
      <c r="R804" s="7"/>
      <c r="S804" s="7"/>
      <c r="T804" s="7"/>
      <c r="U804" s="7"/>
      <c r="V804" s="7"/>
      <c r="W804" s="7"/>
      <c r="X804" s="5"/>
      <c r="Y804" s="5"/>
      <c r="Z804" s="5"/>
      <c r="AA804" s="5"/>
      <c r="AB804" s="5"/>
    </row>
    <row r="805" spans="1:28" ht="12.75" customHeight="1" x14ac:dyDescent="0.25">
      <c r="A805" s="5"/>
      <c r="B805" s="5"/>
      <c r="C805" s="5"/>
      <c r="D805" s="164"/>
      <c r="E805" s="6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7"/>
      <c r="R805" s="7"/>
      <c r="S805" s="7"/>
      <c r="T805" s="7"/>
      <c r="U805" s="7"/>
      <c r="V805" s="7"/>
      <c r="W805" s="7"/>
      <c r="X805" s="5"/>
      <c r="Y805" s="5"/>
      <c r="Z805" s="5"/>
      <c r="AA805" s="5"/>
      <c r="AB805" s="5"/>
    </row>
    <row r="806" spans="1:28" ht="12.75" customHeight="1" x14ac:dyDescent="0.25">
      <c r="A806" s="5"/>
      <c r="B806" s="5"/>
      <c r="C806" s="5"/>
      <c r="D806" s="164"/>
      <c r="E806" s="6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7"/>
      <c r="R806" s="7"/>
      <c r="S806" s="7"/>
      <c r="T806" s="7"/>
      <c r="U806" s="7"/>
      <c r="V806" s="7"/>
      <c r="W806" s="7"/>
      <c r="X806" s="5"/>
      <c r="Y806" s="5"/>
      <c r="Z806" s="5"/>
      <c r="AA806" s="5"/>
      <c r="AB806" s="5"/>
    </row>
    <row r="807" spans="1:28" ht="12.75" customHeight="1" x14ac:dyDescent="0.25">
      <c r="A807" s="5"/>
      <c r="B807" s="5"/>
      <c r="C807" s="5"/>
      <c r="D807" s="164"/>
      <c r="E807" s="6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7"/>
      <c r="R807" s="7"/>
      <c r="S807" s="7"/>
      <c r="T807" s="7"/>
      <c r="U807" s="7"/>
      <c r="V807" s="7"/>
      <c r="W807" s="7"/>
      <c r="X807" s="5"/>
      <c r="Y807" s="5"/>
      <c r="Z807" s="5"/>
      <c r="AA807" s="5"/>
      <c r="AB807" s="5"/>
    </row>
    <row r="808" spans="1:28" ht="12.75" customHeight="1" x14ac:dyDescent="0.25">
      <c r="A808" s="5"/>
      <c r="B808" s="5"/>
      <c r="C808" s="5"/>
      <c r="D808" s="164"/>
      <c r="E808" s="6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7"/>
      <c r="R808" s="7"/>
      <c r="S808" s="7"/>
      <c r="T808" s="7"/>
      <c r="U808" s="7"/>
      <c r="V808" s="7"/>
      <c r="W808" s="7"/>
      <c r="X808" s="5"/>
      <c r="Y808" s="5"/>
      <c r="Z808" s="5"/>
      <c r="AA808" s="5"/>
      <c r="AB808" s="5"/>
    </row>
    <row r="809" spans="1:28" ht="12.75" customHeight="1" x14ac:dyDescent="0.25">
      <c r="A809" s="5"/>
      <c r="B809" s="5"/>
      <c r="C809" s="5"/>
      <c r="D809" s="164"/>
      <c r="E809" s="6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7"/>
      <c r="R809" s="7"/>
      <c r="S809" s="7"/>
      <c r="T809" s="7"/>
      <c r="U809" s="7"/>
      <c r="V809" s="7"/>
      <c r="W809" s="7"/>
      <c r="X809" s="5"/>
      <c r="Y809" s="5"/>
      <c r="Z809" s="5"/>
      <c r="AA809" s="5"/>
      <c r="AB809" s="5"/>
    </row>
    <row r="810" spans="1:28" ht="12.75" customHeight="1" x14ac:dyDescent="0.25">
      <c r="A810" s="5"/>
      <c r="B810" s="5"/>
      <c r="C810" s="5"/>
      <c r="D810" s="164"/>
      <c r="E810" s="6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7"/>
      <c r="R810" s="7"/>
      <c r="S810" s="7"/>
      <c r="T810" s="7"/>
      <c r="U810" s="7"/>
      <c r="V810" s="7"/>
      <c r="W810" s="7"/>
      <c r="X810" s="5"/>
      <c r="Y810" s="5"/>
      <c r="Z810" s="5"/>
      <c r="AA810" s="5"/>
      <c r="AB810" s="5"/>
    </row>
    <row r="811" spans="1:28" ht="12.75" customHeight="1" x14ac:dyDescent="0.25">
      <c r="A811" s="5"/>
      <c r="B811" s="5"/>
      <c r="C811" s="5"/>
      <c r="D811" s="164"/>
      <c r="E811" s="6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7"/>
      <c r="R811" s="7"/>
      <c r="S811" s="7"/>
      <c r="T811" s="7"/>
      <c r="U811" s="7"/>
      <c r="V811" s="7"/>
      <c r="W811" s="7"/>
      <c r="X811" s="5"/>
      <c r="Y811" s="5"/>
      <c r="Z811" s="5"/>
      <c r="AA811" s="5"/>
      <c r="AB811" s="5"/>
    </row>
    <row r="812" spans="1:28" ht="12.75" customHeight="1" x14ac:dyDescent="0.25">
      <c r="A812" s="5"/>
      <c r="B812" s="5"/>
      <c r="C812" s="5"/>
      <c r="D812" s="164"/>
      <c r="E812" s="6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7"/>
      <c r="R812" s="7"/>
      <c r="S812" s="7"/>
      <c r="T812" s="7"/>
      <c r="U812" s="7"/>
      <c r="V812" s="7"/>
      <c r="W812" s="7"/>
      <c r="X812" s="5"/>
      <c r="Y812" s="5"/>
      <c r="Z812" s="5"/>
      <c r="AA812" s="5"/>
      <c r="AB812" s="5"/>
    </row>
    <row r="813" spans="1:28" ht="12.75" customHeight="1" x14ac:dyDescent="0.25">
      <c r="A813" s="5"/>
      <c r="B813" s="5"/>
      <c r="C813" s="5"/>
      <c r="D813" s="164"/>
      <c r="E813" s="6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7"/>
      <c r="R813" s="7"/>
      <c r="S813" s="7"/>
      <c r="T813" s="7"/>
      <c r="U813" s="7"/>
      <c r="V813" s="7"/>
      <c r="W813" s="7"/>
      <c r="X813" s="5"/>
      <c r="Y813" s="5"/>
      <c r="Z813" s="5"/>
      <c r="AA813" s="5"/>
      <c r="AB813" s="5"/>
    </row>
    <row r="814" spans="1:28" ht="12.75" customHeight="1" x14ac:dyDescent="0.25">
      <c r="A814" s="5"/>
      <c r="B814" s="5"/>
      <c r="C814" s="5"/>
      <c r="D814" s="164"/>
      <c r="E814" s="6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7"/>
      <c r="R814" s="7"/>
      <c r="S814" s="7"/>
      <c r="T814" s="7"/>
      <c r="U814" s="7"/>
      <c r="V814" s="7"/>
      <c r="W814" s="7"/>
      <c r="X814" s="5"/>
      <c r="Y814" s="5"/>
      <c r="Z814" s="5"/>
      <c r="AA814" s="5"/>
      <c r="AB814" s="5"/>
    </row>
    <row r="815" spans="1:28" ht="12.75" customHeight="1" x14ac:dyDescent="0.25">
      <c r="A815" s="5"/>
      <c r="B815" s="5"/>
      <c r="C815" s="5"/>
      <c r="D815" s="164"/>
      <c r="E815" s="6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7"/>
      <c r="R815" s="7"/>
      <c r="S815" s="7"/>
      <c r="T815" s="7"/>
      <c r="U815" s="7"/>
      <c r="V815" s="7"/>
      <c r="W815" s="7"/>
      <c r="X815" s="5"/>
      <c r="Y815" s="5"/>
      <c r="Z815" s="5"/>
      <c r="AA815" s="5"/>
      <c r="AB815" s="5"/>
    </row>
    <row r="816" spans="1:28" ht="12.75" customHeight="1" x14ac:dyDescent="0.25">
      <c r="A816" s="5"/>
      <c r="B816" s="5"/>
      <c r="C816" s="5"/>
      <c r="D816" s="164"/>
      <c r="E816" s="6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7"/>
      <c r="R816" s="7"/>
      <c r="S816" s="7"/>
      <c r="T816" s="7"/>
      <c r="U816" s="7"/>
      <c r="V816" s="7"/>
      <c r="W816" s="7"/>
      <c r="X816" s="5"/>
      <c r="Y816" s="5"/>
      <c r="Z816" s="5"/>
      <c r="AA816" s="5"/>
      <c r="AB816" s="5"/>
    </row>
    <row r="817" spans="1:28" ht="12.75" customHeight="1" x14ac:dyDescent="0.25">
      <c r="A817" s="5"/>
      <c r="B817" s="5"/>
      <c r="C817" s="5"/>
      <c r="D817" s="164"/>
      <c r="E817" s="6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7"/>
      <c r="R817" s="7"/>
      <c r="S817" s="7"/>
      <c r="T817" s="7"/>
      <c r="U817" s="7"/>
      <c r="V817" s="7"/>
      <c r="W817" s="7"/>
      <c r="X817" s="5"/>
      <c r="Y817" s="5"/>
      <c r="Z817" s="5"/>
      <c r="AA817" s="5"/>
      <c r="AB817" s="5"/>
    </row>
    <row r="818" spans="1:28" ht="12.75" customHeight="1" x14ac:dyDescent="0.25">
      <c r="A818" s="5"/>
      <c r="B818" s="5"/>
      <c r="C818" s="5"/>
      <c r="D818" s="164"/>
      <c r="E818" s="6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7"/>
      <c r="R818" s="7"/>
      <c r="S818" s="7"/>
      <c r="T818" s="7"/>
      <c r="U818" s="7"/>
      <c r="V818" s="7"/>
      <c r="W818" s="7"/>
      <c r="X818" s="5"/>
      <c r="Y818" s="5"/>
      <c r="Z818" s="5"/>
      <c r="AA818" s="5"/>
      <c r="AB818" s="5"/>
    </row>
    <row r="819" spans="1:28" ht="12.75" customHeight="1" x14ac:dyDescent="0.25">
      <c r="A819" s="5"/>
      <c r="B819" s="5"/>
      <c r="C819" s="5"/>
      <c r="D819" s="164"/>
      <c r="E819" s="6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7"/>
      <c r="R819" s="7"/>
      <c r="S819" s="7"/>
      <c r="T819" s="7"/>
      <c r="U819" s="7"/>
      <c r="V819" s="7"/>
      <c r="W819" s="7"/>
      <c r="X819" s="5"/>
      <c r="Y819" s="5"/>
      <c r="Z819" s="5"/>
      <c r="AA819" s="5"/>
      <c r="AB819" s="5"/>
    </row>
    <row r="820" spans="1:28" ht="12.75" customHeight="1" x14ac:dyDescent="0.25">
      <c r="A820" s="5"/>
      <c r="B820" s="5"/>
      <c r="C820" s="5"/>
      <c r="D820" s="164"/>
      <c r="E820" s="6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7"/>
      <c r="R820" s="7"/>
      <c r="S820" s="7"/>
      <c r="T820" s="7"/>
      <c r="U820" s="7"/>
      <c r="V820" s="7"/>
      <c r="W820" s="7"/>
      <c r="X820" s="5"/>
      <c r="Y820" s="5"/>
      <c r="Z820" s="5"/>
      <c r="AA820" s="5"/>
      <c r="AB820" s="5"/>
    </row>
    <row r="821" spans="1:28" ht="12.75" customHeight="1" x14ac:dyDescent="0.25">
      <c r="A821" s="5"/>
      <c r="B821" s="5"/>
      <c r="C821" s="5"/>
      <c r="D821" s="164"/>
      <c r="E821" s="6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7"/>
      <c r="R821" s="7"/>
      <c r="S821" s="7"/>
      <c r="T821" s="7"/>
      <c r="U821" s="7"/>
      <c r="V821" s="7"/>
      <c r="W821" s="7"/>
      <c r="X821" s="5"/>
      <c r="Y821" s="5"/>
      <c r="Z821" s="5"/>
      <c r="AA821" s="5"/>
      <c r="AB821" s="5"/>
    </row>
    <row r="822" spans="1:28" ht="12.75" customHeight="1" x14ac:dyDescent="0.25">
      <c r="A822" s="5"/>
      <c r="B822" s="5"/>
      <c r="C822" s="5"/>
      <c r="D822" s="164"/>
      <c r="E822" s="6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7"/>
      <c r="R822" s="7"/>
      <c r="S822" s="7"/>
      <c r="T822" s="7"/>
      <c r="U822" s="7"/>
      <c r="V822" s="7"/>
      <c r="W822" s="7"/>
      <c r="X822" s="5"/>
      <c r="Y822" s="5"/>
      <c r="Z822" s="5"/>
      <c r="AA822" s="5"/>
      <c r="AB822" s="5"/>
    </row>
    <row r="823" spans="1:28" ht="12.75" customHeight="1" x14ac:dyDescent="0.25">
      <c r="A823" s="5"/>
      <c r="B823" s="5"/>
      <c r="C823" s="5"/>
      <c r="D823" s="164"/>
      <c r="E823" s="6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7"/>
      <c r="R823" s="7"/>
      <c r="S823" s="7"/>
      <c r="T823" s="7"/>
      <c r="U823" s="7"/>
      <c r="V823" s="7"/>
      <c r="W823" s="7"/>
      <c r="X823" s="5"/>
      <c r="Y823" s="5"/>
      <c r="Z823" s="5"/>
      <c r="AA823" s="5"/>
      <c r="AB823" s="5"/>
    </row>
    <row r="824" spans="1:28" ht="12.75" customHeight="1" x14ac:dyDescent="0.25">
      <c r="A824" s="5"/>
      <c r="B824" s="5"/>
      <c r="C824" s="5"/>
      <c r="D824" s="164"/>
      <c r="E824" s="6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7"/>
      <c r="R824" s="7"/>
      <c r="S824" s="7"/>
      <c r="T824" s="7"/>
      <c r="U824" s="7"/>
      <c r="V824" s="7"/>
      <c r="W824" s="7"/>
      <c r="X824" s="5"/>
      <c r="Y824" s="5"/>
      <c r="Z824" s="5"/>
      <c r="AA824" s="5"/>
      <c r="AB824" s="5"/>
    </row>
    <row r="825" spans="1:28" ht="12.75" customHeight="1" x14ac:dyDescent="0.25">
      <c r="A825" s="5"/>
      <c r="B825" s="5"/>
      <c r="C825" s="5"/>
      <c r="D825" s="164"/>
      <c r="E825" s="6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7"/>
      <c r="R825" s="7"/>
      <c r="S825" s="7"/>
      <c r="T825" s="7"/>
      <c r="U825" s="7"/>
      <c r="V825" s="7"/>
      <c r="W825" s="7"/>
      <c r="X825" s="5"/>
      <c r="Y825" s="5"/>
      <c r="Z825" s="5"/>
      <c r="AA825" s="5"/>
      <c r="AB825" s="5"/>
    </row>
    <row r="826" spans="1:28" ht="12.75" customHeight="1" x14ac:dyDescent="0.25">
      <c r="A826" s="5"/>
      <c r="B826" s="5"/>
      <c r="C826" s="5"/>
      <c r="D826" s="164"/>
      <c r="E826" s="6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7"/>
      <c r="R826" s="7"/>
      <c r="S826" s="7"/>
      <c r="T826" s="7"/>
      <c r="U826" s="7"/>
      <c r="V826" s="7"/>
      <c r="W826" s="7"/>
      <c r="X826" s="5"/>
      <c r="Y826" s="5"/>
      <c r="Z826" s="5"/>
      <c r="AA826" s="5"/>
      <c r="AB826" s="5"/>
    </row>
    <row r="827" spans="1:28" ht="12.75" customHeight="1" x14ac:dyDescent="0.25">
      <c r="A827" s="5"/>
      <c r="B827" s="5"/>
      <c r="C827" s="5"/>
      <c r="D827" s="164"/>
      <c r="E827" s="6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7"/>
      <c r="R827" s="7"/>
      <c r="S827" s="7"/>
      <c r="T827" s="7"/>
      <c r="U827" s="7"/>
      <c r="V827" s="7"/>
      <c r="W827" s="7"/>
      <c r="X827" s="5"/>
      <c r="Y827" s="5"/>
      <c r="Z827" s="5"/>
      <c r="AA827" s="5"/>
      <c r="AB827" s="5"/>
    </row>
    <row r="828" spans="1:28" ht="12.75" customHeight="1" x14ac:dyDescent="0.25">
      <c r="A828" s="5"/>
      <c r="B828" s="5"/>
      <c r="C828" s="5"/>
      <c r="D828" s="164"/>
      <c r="E828" s="6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7"/>
      <c r="R828" s="7"/>
      <c r="S828" s="7"/>
      <c r="T828" s="7"/>
      <c r="U828" s="7"/>
      <c r="V828" s="7"/>
      <c r="W828" s="7"/>
      <c r="X828" s="5"/>
      <c r="Y828" s="5"/>
      <c r="Z828" s="5"/>
      <c r="AA828" s="5"/>
      <c r="AB828" s="5"/>
    </row>
    <row r="829" spans="1:28" ht="12.75" customHeight="1" x14ac:dyDescent="0.25">
      <c r="A829" s="5"/>
      <c r="B829" s="5"/>
      <c r="C829" s="5"/>
      <c r="D829" s="164"/>
      <c r="E829" s="6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7"/>
      <c r="R829" s="7"/>
      <c r="S829" s="7"/>
      <c r="T829" s="7"/>
      <c r="U829" s="7"/>
      <c r="V829" s="7"/>
      <c r="W829" s="7"/>
      <c r="X829" s="5"/>
      <c r="Y829" s="5"/>
      <c r="Z829" s="5"/>
      <c r="AA829" s="5"/>
      <c r="AB829" s="5"/>
    </row>
    <row r="830" spans="1:28" ht="12.75" customHeight="1" x14ac:dyDescent="0.25">
      <c r="A830" s="5"/>
      <c r="B830" s="5"/>
      <c r="C830" s="5"/>
      <c r="D830" s="164"/>
      <c r="E830" s="6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7"/>
      <c r="R830" s="7"/>
      <c r="S830" s="7"/>
      <c r="T830" s="7"/>
      <c r="U830" s="7"/>
      <c r="V830" s="7"/>
      <c r="W830" s="7"/>
      <c r="X830" s="5"/>
      <c r="Y830" s="5"/>
      <c r="Z830" s="5"/>
      <c r="AA830" s="5"/>
      <c r="AB830" s="5"/>
    </row>
    <row r="831" spans="1:28" ht="12.75" customHeight="1" x14ac:dyDescent="0.25">
      <c r="A831" s="5"/>
      <c r="B831" s="5"/>
      <c r="C831" s="5"/>
      <c r="D831" s="164"/>
      <c r="E831" s="6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7"/>
      <c r="R831" s="7"/>
      <c r="S831" s="7"/>
      <c r="T831" s="7"/>
      <c r="U831" s="7"/>
      <c r="V831" s="7"/>
      <c r="W831" s="7"/>
      <c r="X831" s="5"/>
      <c r="Y831" s="5"/>
      <c r="Z831" s="5"/>
      <c r="AA831" s="5"/>
      <c r="AB831" s="5"/>
    </row>
    <row r="832" spans="1:28" ht="12.75" customHeight="1" x14ac:dyDescent="0.25">
      <c r="A832" s="5"/>
      <c r="B832" s="5"/>
      <c r="C832" s="5"/>
      <c r="D832" s="164"/>
      <c r="E832" s="6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7"/>
      <c r="R832" s="7"/>
      <c r="S832" s="7"/>
      <c r="T832" s="7"/>
      <c r="U832" s="7"/>
      <c r="V832" s="7"/>
      <c r="W832" s="7"/>
      <c r="X832" s="5"/>
      <c r="Y832" s="5"/>
      <c r="Z832" s="5"/>
      <c r="AA832" s="5"/>
      <c r="AB832" s="5"/>
    </row>
    <row r="833" spans="1:28" ht="12.75" customHeight="1" x14ac:dyDescent="0.25">
      <c r="A833" s="5"/>
      <c r="B833" s="5"/>
      <c r="C833" s="5"/>
      <c r="D833" s="164"/>
      <c r="E833" s="6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7"/>
      <c r="R833" s="7"/>
      <c r="S833" s="7"/>
      <c r="T833" s="7"/>
      <c r="U833" s="7"/>
      <c r="V833" s="7"/>
      <c r="W833" s="7"/>
      <c r="X833" s="5"/>
      <c r="Y833" s="5"/>
      <c r="Z833" s="5"/>
      <c r="AA833" s="5"/>
      <c r="AB833" s="5"/>
    </row>
    <row r="834" spans="1:28" ht="12.75" customHeight="1" x14ac:dyDescent="0.25">
      <c r="A834" s="5"/>
      <c r="B834" s="5"/>
      <c r="C834" s="5"/>
      <c r="D834" s="164"/>
      <c r="E834" s="6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7"/>
      <c r="R834" s="7"/>
      <c r="S834" s="7"/>
      <c r="T834" s="7"/>
      <c r="U834" s="7"/>
      <c r="V834" s="7"/>
      <c r="W834" s="7"/>
      <c r="X834" s="5"/>
      <c r="Y834" s="5"/>
      <c r="Z834" s="5"/>
      <c r="AA834" s="5"/>
      <c r="AB834" s="5"/>
    </row>
    <row r="835" spans="1:28" ht="12.75" customHeight="1" x14ac:dyDescent="0.25">
      <c r="A835" s="5"/>
      <c r="B835" s="5"/>
      <c r="C835" s="5"/>
      <c r="D835" s="164"/>
      <c r="E835" s="6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7"/>
      <c r="R835" s="7"/>
      <c r="S835" s="7"/>
      <c r="T835" s="7"/>
      <c r="U835" s="7"/>
      <c r="V835" s="7"/>
      <c r="W835" s="7"/>
      <c r="X835" s="5"/>
      <c r="Y835" s="5"/>
      <c r="Z835" s="5"/>
      <c r="AA835" s="5"/>
      <c r="AB835" s="5"/>
    </row>
    <row r="836" spans="1:28" ht="12.75" customHeight="1" x14ac:dyDescent="0.25">
      <c r="A836" s="5"/>
      <c r="B836" s="5"/>
      <c r="C836" s="5"/>
      <c r="D836" s="164"/>
      <c r="E836" s="6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7"/>
      <c r="R836" s="7"/>
      <c r="S836" s="7"/>
      <c r="T836" s="7"/>
      <c r="U836" s="7"/>
      <c r="V836" s="7"/>
      <c r="W836" s="7"/>
      <c r="X836" s="5"/>
      <c r="Y836" s="5"/>
      <c r="Z836" s="5"/>
      <c r="AA836" s="5"/>
      <c r="AB836" s="5"/>
    </row>
    <row r="837" spans="1:28" ht="12.75" customHeight="1" x14ac:dyDescent="0.25">
      <c r="A837" s="5"/>
      <c r="B837" s="5"/>
      <c r="C837" s="5"/>
      <c r="D837" s="164"/>
      <c r="E837" s="6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7"/>
      <c r="R837" s="7"/>
      <c r="S837" s="7"/>
      <c r="T837" s="7"/>
      <c r="U837" s="7"/>
      <c r="V837" s="7"/>
      <c r="W837" s="7"/>
      <c r="X837" s="5"/>
      <c r="Y837" s="5"/>
      <c r="Z837" s="5"/>
      <c r="AA837" s="5"/>
      <c r="AB837" s="5"/>
    </row>
    <row r="838" spans="1:28" ht="12.75" customHeight="1" x14ac:dyDescent="0.25">
      <c r="A838" s="5"/>
      <c r="B838" s="5"/>
      <c r="C838" s="5"/>
      <c r="D838" s="164"/>
      <c r="E838" s="6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7"/>
      <c r="R838" s="7"/>
      <c r="S838" s="7"/>
      <c r="T838" s="7"/>
      <c r="U838" s="7"/>
      <c r="V838" s="7"/>
      <c r="W838" s="7"/>
      <c r="X838" s="5"/>
      <c r="Y838" s="5"/>
      <c r="Z838" s="5"/>
      <c r="AA838" s="5"/>
      <c r="AB838" s="5"/>
    </row>
    <row r="839" spans="1:28" ht="12.75" customHeight="1" x14ac:dyDescent="0.25">
      <c r="A839" s="5"/>
      <c r="B839" s="5"/>
      <c r="C839" s="5"/>
      <c r="D839" s="164"/>
      <c r="E839" s="6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7"/>
      <c r="R839" s="7"/>
      <c r="S839" s="7"/>
      <c r="T839" s="7"/>
      <c r="U839" s="7"/>
      <c r="V839" s="7"/>
      <c r="W839" s="7"/>
      <c r="X839" s="5"/>
      <c r="Y839" s="5"/>
      <c r="Z839" s="5"/>
      <c r="AA839" s="5"/>
      <c r="AB839" s="5"/>
    </row>
    <row r="840" spans="1:28" ht="12.75" customHeight="1" x14ac:dyDescent="0.25">
      <c r="A840" s="5"/>
      <c r="B840" s="5"/>
      <c r="C840" s="5"/>
      <c r="D840" s="164"/>
      <c r="E840" s="6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7"/>
      <c r="R840" s="7"/>
      <c r="S840" s="7"/>
      <c r="T840" s="7"/>
      <c r="U840" s="7"/>
      <c r="V840" s="7"/>
      <c r="W840" s="7"/>
      <c r="X840" s="5"/>
      <c r="Y840" s="5"/>
      <c r="Z840" s="5"/>
      <c r="AA840" s="5"/>
      <c r="AB840" s="5"/>
    </row>
    <row r="841" spans="1:28" ht="12.75" customHeight="1" x14ac:dyDescent="0.25">
      <c r="A841" s="5"/>
      <c r="B841" s="5"/>
      <c r="C841" s="5"/>
      <c r="D841" s="164"/>
      <c r="E841" s="6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7"/>
      <c r="R841" s="7"/>
      <c r="S841" s="7"/>
      <c r="T841" s="7"/>
      <c r="U841" s="7"/>
      <c r="V841" s="7"/>
      <c r="W841" s="7"/>
      <c r="X841" s="5"/>
      <c r="Y841" s="5"/>
      <c r="Z841" s="5"/>
      <c r="AA841" s="5"/>
      <c r="AB841" s="5"/>
    </row>
    <row r="842" spans="1:28" ht="12.75" customHeight="1" x14ac:dyDescent="0.25">
      <c r="A842" s="5"/>
      <c r="B842" s="5"/>
      <c r="C842" s="5"/>
      <c r="D842" s="164"/>
      <c r="E842" s="6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7"/>
      <c r="R842" s="7"/>
      <c r="S842" s="7"/>
      <c r="T842" s="7"/>
      <c r="U842" s="7"/>
      <c r="V842" s="7"/>
      <c r="W842" s="7"/>
      <c r="X842" s="5"/>
      <c r="Y842" s="5"/>
      <c r="Z842" s="5"/>
      <c r="AA842" s="5"/>
      <c r="AB842" s="5"/>
    </row>
    <row r="843" spans="1:28" ht="12.75" customHeight="1" x14ac:dyDescent="0.25">
      <c r="A843" s="5"/>
      <c r="B843" s="5"/>
      <c r="C843" s="5"/>
      <c r="D843" s="164"/>
      <c r="E843" s="6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7"/>
      <c r="R843" s="7"/>
      <c r="S843" s="7"/>
      <c r="T843" s="7"/>
      <c r="U843" s="7"/>
      <c r="V843" s="7"/>
      <c r="W843" s="7"/>
      <c r="X843" s="5"/>
      <c r="Y843" s="5"/>
      <c r="Z843" s="5"/>
      <c r="AA843" s="5"/>
      <c r="AB843" s="5"/>
    </row>
    <row r="844" spans="1:28" ht="12.75" customHeight="1" x14ac:dyDescent="0.25">
      <c r="A844" s="5"/>
      <c r="B844" s="5"/>
      <c r="C844" s="5"/>
      <c r="D844" s="164"/>
      <c r="E844" s="6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7"/>
      <c r="R844" s="7"/>
      <c r="S844" s="7"/>
      <c r="T844" s="7"/>
      <c r="U844" s="7"/>
      <c r="V844" s="7"/>
      <c r="W844" s="7"/>
      <c r="X844" s="5"/>
      <c r="Y844" s="5"/>
      <c r="Z844" s="5"/>
      <c r="AA844" s="5"/>
      <c r="AB844" s="5"/>
    </row>
    <row r="845" spans="1:28" ht="12.75" customHeight="1" x14ac:dyDescent="0.25">
      <c r="A845" s="5"/>
      <c r="B845" s="5"/>
      <c r="C845" s="5"/>
      <c r="D845" s="164"/>
      <c r="E845" s="6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7"/>
      <c r="R845" s="7"/>
      <c r="S845" s="7"/>
      <c r="T845" s="7"/>
      <c r="U845" s="7"/>
      <c r="V845" s="7"/>
      <c r="W845" s="7"/>
      <c r="X845" s="5"/>
      <c r="Y845" s="5"/>
      <c r="Z845" s="5"/>
      <c r="AA845" s="5"/>
      <c r="AB845" s="5"/>
    </row>
    <row r="846" spans="1:28" ht="12.75" customHeight="1" x14ac:dyDescent="0.25">
      <c r="A846" s="5"/>
      <c r="B846" s="5"/>
      <c r="C846" s="5"/>
      <c r="D846" s="164"/>
      <c r="E846" s="6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7"/>
      <c r="R846" s="7"/>
      <c r="S846" s="7"/>
      <c r="T846" s="7"/>
      <c r="U846" s="7"/>
      <c r="V846" s="7"/>
      <c r="W846" s="7"/>
      <c r="X846" s="5"/>
      <c r="Y846" s="5"/>
      <c r="Z846" s="5"/>
      <c r="AA846" s="5"/>
      <c r="AB846" s="5"/>
    </row>
    <row r="847" spans="1:28" ht="12.75" customHeight="1" x14ac:dyDescent="0.25">
      <c r="A847" s="5"/>
      <c r="B847" s="5"/>
      <c r="C847" s="5"/>
      <c r="D847" s="164"/>
      <c r="E847" s="6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7"/>
      <c r="R847" s="7"/>
      <c r="S847" s="7"/>
      <c r="T847" s="7"/>
      <c r="U847" s="7"/>
      <c r="V847" s="7"/>
      <c r="W847" s="7"/>
      <c r="X847" s="5"/>
      <c r="Y847" s="5"/>
      <c r="Z847" s="5"/>
      <c r="AA847" s="5"/>
      <c r="AB847" s="5"/>
    </row>
    <row r="848" spans="1:28" ht="12.75" customHeight="1" x14ac:dyDescent="0.25">
      <c r="A848" s="5"/>
      <c r="B848" s="5"/>
      <c r="C848" s="5"/>
      <c r="D848" s="164"/>
      <c r="E848" s="6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7"/>
      <c r="R848" s="7"/>
      <c r="S848" s="7"/>
      <c r="T848" s="7"/>
      <c r="U848" s="7"/>
      <c r="V848" s="7"/>
      <c r="W848" s="7"/>
      <c r="X848" s="5"/>
      <c r="Y848" s="5"/>
      <c r="Z848" s="5"/>
      <c r="AA848" s="5"/>
      <c r="AB848" s="5"/>
    </row>
    <row r="849" spans="1:28" ht="12.75" customHeight="1" x14ac:dyDescent="0.25">
      <c r="A849" s="5"/>
      <c r="B849" s="5"/>
      <c r="C849" s="5"/>
      <c r="D849" s="164"/>
      <c r="E849" s="6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7"/>
      <c r="R849" s="7"/>
      <c r="S849" s="7"/>
      <c r="T849" s="7"/>
      <c r="U849" s="7"/>
      <c r="V849" s="7"/>
      <c r="W849" s="7"/>
      <c r="X849" s="5"/>
      <c r="Y849" s="5"/>
      <c r="Z849" s="5"/>
      <c r="AA849" s="5"/>
      <c r="AB849" s="5"/>
    </row>
    <row r="850" spans="1:28" ht="12.75" customHeight="1" x14ac:dyDescent="0.25">
      <c r="A850" s="5"/>
      <c r="B850" s="5"/>
      <c r="C850" s="5"/>
      <c r="D850" s="164"/>
      <c r="E850" s="6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7"/>
      <c r="R850" s="7"/>
      <c r="S850" s="7"/>
      <c r="T850" s="7"/>
      <c r="U850" s="7"/>
      <c r="V850" s="7"/>
      <c r="W850" s="7"/>
      <c r="X850" s="5"/>
      <c r="Y850" s="5"/>
      <c r="Z850" s="5"/>
      <c r="AA850" s="5"/>
      <c r="AB850" s="5"/>
    </row>
    <row r="851" spans="1:28" ht="12.75" customHeight="1" x14ac:dyDescent="0.25">
      <c r="A851" s="5"/>
      <c r="B851" s="5"/>
      <c r="C851" s="5"/>
      <c r="D851" s="164"/>
      <c r="E851" s="6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7"/>
      <c r="R851" s="7"/>
      <c r="S851" s="7"/>
      <c r="T851" s="7"/>
      <c r="U851" s="7"/>
      <c r="V851" s="7"/>
      <c r="W851" s="7"/>
      <c r="X851" s="5"/>
      <c r="Y851" s="5"/>
      <c r="Z851" s="5"/>
      <c r="AA851" s="5"/>
      <c r="AB851" s="5"/>
    </row>
    <row r="852" spans="1:28" ht="12.75" customHeight="1" x14ac:dyDescent="0.25">
      <c r="A852" s="5"/>
      <c r="B852" s="5"/>
      <c r="C852" s="5"/>
      <c r="D852" s="164"/>
      <c r="E852" s="6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7"/>
      <c r="R852" s="7"/>
      <c r="S852" s="7"/>
      <c r="T852" s="7"/>
      <c r="U852" s="7"/>
      <c r="V852" s="7"/>
      <c r="W852" s="7"/>
      <c r="X852" s="5"/>
      <c r="Y852" s="5"/>
      <c r="Z852" s="5"/>
      <c r="AA852" s="5"/>
      <c r="AB852" s="5"/>
    </row>
    <row r="853" spans="1:28" ht="12.75" customHeight="1" x14ac:dyDescent="0.25">
      <c r="A853" s="5"/>
      <c r="B853" s="5"/>
      <c r="C853" s="5"/>
      <c r="D853" s="164"/>
      <c r="E853" s="6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7"/>
      <c r="R853" s="7"/>
      <c r="S853" s="7"/>
      <c r="T853" s="7"/>
      <c r="U853" s="7"/>
      <c r="V853" s="7"/>
      <c r="W853" s="7"/>
      <c r="X853" s="5"/>
      <c r="Y853" s="5"/>
      <c r="Z853" s="5"/>
      <c r="AA853" s="5"/>
      <c r="AB853" s="5"/>
    </row>
    <row r="854" spans="1:28" ht="12.75" customHeight="1" x14ac:dyDescent="0.25">
      <c r="A854" s="5"/>
      <c r="B854" s="5"/>
      <c r="C854" s="5"/>
      <c r="D854" s="164"/>
      <c r="E854" s="6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7"/>
      <c r="R854" s="7"/>
      <c r="S854" s="7"/>
      <c r="T854" s="7"/>
      <c r="U854" s="7"/>
      <c r="V854" s="7"/>
      <c r="W854" s="7"/>
      <c r="X854" s="5"/>
      <c r="Y854" s="5"/>
      <c r="Z854" s="5"/>
      <c r="AA854" s="5"/>
      <c r="AB854" s="5"/>
    </row>
    <row r="855" spans="1:28" ht="12.75" customHeight="1" x14ac:dyDescent="0.25">
      <c r="A855" s="5"/>
      <c r="B855" s="5"/>
      <c r="C855" s="5"/>
      <c r="D855" s="164"/>
      <c r="E855" s="6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7"/>
      <c r="R855" s="7"/>
      <c r="S855" s="7"/>
      <c r="T855" s="7"/>
      <c r="U855" s="7"/>
      <c r="V855" s="7"/>
      <c r="W855" s="7"/>
      <c r="X855" s="5"/>
      <c r="Y855" s="5"/>
      <c r="Z855" s="5"/>
      <c r="AA855" s="5"/>
      <c r="AB855" s="5"/>
    </row>
    <row r="856" spans="1:28" ht="12.75" customHeight="1" x14ac:dyDescent="0.25">
      <c r="A856" s="5"/>
      <c r="B856" s="5"/>
      <c r="C856" s="5"/>
      <c r="D856" s="164"/>
      <c r="E856" s="6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7"/>
      <c r="R856" s="7"/>
      <c r="S856" s="7"/>
      <c r="T856" s="7"/>
      <c r="U856" s="7"/>
      <c r="V856" s="7"/>
      <c r="W856" s="7"/>
      <c r="X856" s="5"/>
      <c r="Y856" s="5"/>
      <c r="Z856" s="5"/>
      <c r="AA856" s="5"/>
      <c r="AB856" s="5"/>
    </row>
    <row r="857" spans="1:28" ht="12.75" customHeight="1" x14ac:dyDescent="0.25">
      <c r="A857" s="5"/>
      <c r="B857" s="5"/>
      <c r="C857" s="5"/>
      <c r="D857" s="164"/>
      <c r="E857" s="6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7"/>
      <c r="R857" s="7"/>
      <c r="S857" s="7"/>
      <c r="T857" s="7"/>
      <c r="U857" s="7"/>
      <c r="V857" s="7"/>
      <c r="W857" s="7"/>
      <c r="X857" s="5"/>
      <c r="Y857" s="5"/>
      <c r="Z857" s="5"/>
      <c r="AA857" s="5"/>
      <c r="AB857" s="5"/>
    </row>
    <row r="858" spans="1:28" ht="12.75" customHeight="1" x14ac:dyDescent="0.25">
      <c r="A858" s="5"/>
      <c r="B858" s="5"/>
      <c r="C858" s="5"/>
      <c r="D858" s="164"/>
      <c r="E858" s="6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7"/>
      <c r="R858" s="7"/>
      <c r="S858" s="7"/>
      <c r="T858" s="7"/>
      <c r="U858" s="7"/>
      <c r="V858" s="7"/>
      <c r="W858" s="7"/>
      <c r="X858" s="5"/>
      <c r="Y858" s="5"/>
      <c r="Z858" s="5"/>
      <c r="AA858" s="5"/>
      <c r="AB858" s="5"/>
    </row>
    <row r="859" spans="1:28" ht="12.75" customHeight="1" x14ac:dyDescent="0.25">
      <c r="A859" s="5"/>
      <c r="B859" s="5"/>
      <c r="C859" s="5"/>
      <c r="D859" s="164"/>
      <c r="E859" s="6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7"/>
      <c r="R859" s="7"/>
      <c r="S859" s="7"/>
      <c r="T859" s="7"/>
      <c r="U859" s="7"/>
      <c r="V859" s="7"/>
      <c r="W859" s="7"/>
      <c r="X859" s="5"/>
      <c r="Y859" s="5"/>
      <c r="Z859" s="5"/>
      <c r="AA859" s="5"/>
      <c r="AB859" s="5"/>
    </row>
    <row r="860" spans="1:28" ht="12.75" customHeight="1" x14ac:dyDescent="0.25">
      <c r="A860" s="5"/>
      <c r="B860" s="5"/>
      <c r="C860" s="5"/>
      <c r="D860" s="164"/>
      <c r="E860" s="6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7"/>
      <c r="R860" s="7"/>
      <c r="S860" s="7"/>
      <c r="T860" s="7"/>
      <c r="U860" s="7"/>
      <c r="V860" s="7"/>
      <c r="W860" s="7"/>
      <c r="X860" s="5"/>
      <c r="Y860" s="5"/>
      <c r="Z860" s="5"/>
      <c r="AA860" s="5"/>
      <c r="AB860" s="5"/>
    </row>
    <row r="861" spans="1:28" ht="12.75" customHeight="1" x14ac:dyDescent="0.25">
      <c r="A861" s="5"/>
      <c r="B861" s="5"/>
      <c r="C861" s="5"/>
      <c r="D861" s="164"/>
      <c r="E861" s="6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7"/>
      <c r="R861" s="7"/>
      <c r="S861" s="7"/>
      <c r="T861" s="7"/>
      <c r="U861" s="7"/>
      <c r="V861" s="7"/>
      <c r="W861" s="7"/>
      <c r="X861" s="5"/>
      <c r="Y861" s="5"/>
      <c r="Z861" s="5"/>
      <c r="AA861" s="5"/>
      <c r="AB861" s="5"/>
    </row>
    <row r="862" spans="1:28" ht="12.75" customHeight="1" x14ac:dyDescent="0.25">
      <c r="A862" s="5"/>
      <c r="B862" s="5"/>
      <c r="C862" s="5"/>
      <c r="D862" s="164"/>
      <c r="E862" s="6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7"/>
      <c r="R862" s="7"/>
      <c r="S862" s="7"/>
      <c r="T862" s="7"/>
      <c r="U862" s="7"/>
      <c r="V862" s="7"/>
      <c r="W862" s="7"/>
      <c r="X862" s="5"/>
      <c r="Y862" s="5"/>
      <c r="Z862" s="5"/>
      <c r="AA862" s="5"/>
      <c r="AB862" s="5"/>
    </row>
    <row r="863" spans="1:28" ht="12.75" customHeight="1" x14ac:dyDescent="0.25">
      <c r="A863" s="5"/>
      <c r="B863" s="5"/>
      <c r="C863" s="5"/>
      <c r="D863" s="164"/>
      <c r="E863" s="6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7"/>
      <c r="R863" s="7"/>
      <c r="S863" s="7"/>
      <c r="T863" s="7"/>
      <c r="U863" s="7"/>
      <c r="V863" s="7"/>
      <c r="W863" s="7"/>
      <c r="X863" s="5"/>
      <c r="Y863" s="5"/>
      <c r="Z863" s="5"/>
      <c r="AA863" s="5"/>
      <c r="AB863" s="5"/>
    </row>
    <row r="864" spans="1:28" ht="12.75" customHeight="1" x14ac:dyDescent="0.25">
      <c r="A864" s="5"/>
      <c r="B864" s="5"/>
      <c r="C864" s="5"/>
      <c r="D864" s="164"/>
      <c r="E864" s="6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7"/>
      <c r="R864" s="7"/>
      <c r="S864" s="7"/>
      <c r="T864" s="7"/>
      <c r="U864" s="7"/>
      <c r="V864" s="7"/>
      <c r="W864" s="7"/>
      <c r="X864" s="5"/>
      <c r="Y864" s="5"/>
      <c r="Z864" s="5"/>
      <c r="AA864" s="5"/>
      <c r="AB864" s="5"/>
    </row>
    <row r="865" spans="1:28" ht="12.75" customHeight="1" x14ac:dyDescent="0.25">
      <c r="A865" s="5"/>
      <c r="B865" s="5"/>
      <c r="C865" s="5"/>
      <c r="D865" s="164"/>
      <c r="E865" s="6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7"/>
      <c r="R865" s="7"/>
      <c r="S865" s="7"/>
      <c r="T865" s="7"/>
      <c r="U865" s="7"/>
      <c r="V865" s="7"/>
      <c r="W865" s="7"/>
      <c r="X865" s="5"/>
      <c r="Y865" s="5"/>
      <c r="Z865" s="5"/>
      <c r="AA865" s="5"/>
      <c r="AB865" s="5"/>
    </row>
    <row r="866" spans="1:28" ht="12.75" customHeight="1" x14ac:dyDescent="0.25">
      <c r="A866" s="5"/>
      <c r="B866" s="5"/>
      <c r="C866" s="5"/>
      <c r="D866" s="164"/>
      <c r="E866" s="6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7"/>
      <c r="R866" s="7"/>
      <c r="S866" s="7"/>
      <c r="T866" s="7"/>
      <c r="U866" s="7"/>
      <c r="V866" s="7"/>
      <c r="W866" s="7"/>
      <c r="X866" s="5"/>
      <c r="Y866" s="5"/>
      <c r="Z866" s="5"/>
      <c r="AA866" s="5"/>
      <c r="AB866" s="5"/>
    </row>
    <row r="867" spans="1:28" ht="12.75" customHeight="1" x14ac:dyDescent="0.25">
      <c r="A867" s="5"/>
      <c r="B867" s="5"/>
      <c r="C867" s="5"/>
      <c r="D867" s="164"/>
      <c r="E867" s="6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7"/>
      <c r="R867" s="7"/>
      <c r="S867" s="7"/>
      <c r="T867" s="7"/>
      <c r="U867" s="7"/>
      <c r="V867" s="7"/>
      <c r="W867" s="7"/>
      <c r="X867" s="5"/>
      <c r="Y867" s="5"/>
      <c r="Z867" s="5"/>
      <c r="AA867" s="5"/>
      <c r="AB867" s="5"/>
    </row>
    <row r="868" spans="1:28" ht="12.75" customHeight="1" x14ac:dyDescent="0.25">
      <c r="A868" s="5"/>
      <c r="B868" s="5"/>
      <c r="C868" s="5"/>
      <c r="D868" s="164"/>
      <c r="E868" s="6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7"/>
      <c r="R868" s="7"/>
      <c r="S868" s="7"/>
      <c r="T868" s="7"/>
      <c r="U868" s="7"/>
      <c r="V868" s="7"/>
      <c r="W868" s="7"/>
      <c r="X868" s="5"/>
      <c r="Y868" s="5"/>
      <c r="Z868" s="5"/>
      <c r="AA868" s="5"/>
      <c r="AB868" s="5"/>
    </row>
    <row r="869" spans="1:28" ht="12.75" customHeight="1" x14ac:dyDescent="0.25">
      <c r="A869" s="5"/>
      <c r="B869" s="5"/>
      <c r="C869" s="5"/>
      <c r="D869" s="164"/>
      <c r="E869" s="6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7"/>
      <c r="R869" s="7"/>
      <c r="S869" s="7"/>
      <c r="T869" s="7"/>
      <c r="U869" s="7"/>
      <c r="V869" s="7"/>
      <c r="W869" s="7"/>
      <c r="X869" s="5"/>
      <c r="Y869" s="5"/>
      <c r="Z869" s="5"/>
      <c r="AA869" s="5"/>
      <c r="AB869" s="5"/>
    </row>
    <row r="870" spans="1:28" ht="12.75" customHeight="1" x14ac:dyDescent="0.25">
      <c r="A870" s="5"/>
      <c r="B870" s="5"/>
      <c r="C870" s="5"/>
      <c r="D870" s="164"/>
      <c r="E870" s="6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7"/>
      <c r="R870" s="7"/>
      <c r="S870" s="7"/>
      <c r="T870" s="7"/>
      <c r="U870" s="7"/>
      <c r="V870" s="7"/>
      <c r="W870" s="7"/>
      <c r="X870" s="5"/>
      <c r="Y870" s="5"/>
      <c r="Z870" s="5"/>
      <c r="AA870" s="5"/>
      <c r="AB870" s="5"/>
    </row>
    <row r="871" spans="1:28" ht="12.75" customHeight="1" x14ac:dyDescent="0.25">
      <c r="A871" s="5"/>
      <c r="B871" s="5"/>
      <c r="C871" s="5"/>
      <c r="D871" s="164"/>
      <c r="E871" s="6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7"/>
      <c r="R871" s="7"/>
      <c r="S871" s="7"/>
      <c r="T871" s="7"/>
      <c r="U871" s="7"/>
      <c r="V871" s="7"/>
      <c r="W871" s="7"/>
      <c r="X871" s="5"/>
      <c r="Y871" s="5"/>
      <c r="Z871" s="5"/>
      <c r="AA871" s="5"/>
      <c r="AB871" s="5"/>
    </row>
    <row r="872" spans="1:28" ht="12.75" customHeight="1" x14ac:dyDescent="0.25">
      <c r="A872" s="5"/>
      <c r="B872" s="5"/>
      <c r="C872" s="5"/>
      <c r="D872" s="164"/>
      <c r="E872" s="6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7"/>
      <c r="R872" s="7"/>
      <c r="S872" s="7"/>
      <c r="T872" s="7"/>
      <c r="U872" s="7"/>
      <c r="V872" s="7"/>
      <c r="W872" s="7"/>
      <c r="X872" s="5"/>
      <c r="Y872" s="5"/>
      <c r="Z872" s="5"/>
      <c r="AA872" s="5"/>
      <c r="AB872" s="5"/>
    </row>
    <row r="873" spans="1:28" ht="12.75" customHeight="1" x14ac:dyDescent="0.25">
      <c r="A873" s="5"/>
      <c r="B873" s="5"/>
      <c r="C873" s="5"/>
      <c r="D873" s="164"/>
      <c r="E873" s="6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7"/>
      <c r="R873" s="7"/>
      <c r="S873" s="7"/>
      <c r="T873" s="7"/>
      <c r="U873" s="7"/>
      <c r="V873" s="7"/>
      <c r="W873" s="7"/>
      <c r="X873" s="5"/>
      <c r="Y873" s="5"/>
      <c r="Z873" s="5"/>
      <c r="AA873" s="5"/>
      <c r="AB873" s="5"/>
    </row>
    <row r="874" spans="1:28" ht="12.75" customHeight="1" x14ac:dyDescent="0.25">
      <c r="A874" s="5"/>
      <c r="B874" s="5"/>
      <c r="C874" s="5"/>
      <c r="D874" s="164"/>
      <c r="E874" s="6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7"/>
      <c r="R874" s="7"/>
      <c r="S874" s="7"/>
      <c r="T874" s="7"/>
      <c r="U874" s="7"/>
      <c r="V874" s="7"/>
      <c r="W874" s="7"/>
      <c r="X874" s="5"/>
      <c r="Y874" s="5"/>
      <c r="Z874" s="5"/>
      <c r="AA874" s="5"/>
      <c r="AB874" s="5"/>
    </row>
    <row r="875" spans="1:28" ht="12.75" customHeight="1" x14ac:dyDescent="0.25">
      <c r="A875" s="5"/>
      <c r="B875" s="5"/>
      <c r="C875" s="5"/>
      <c r="D875" s="164"/>
      <c r="E875" s="6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7"/>
      <c r="R875" s="7"/>
      <c r="S875" s="7"/>
      <c r="T875" s="7"/>
      <c r="U875" s="7"/>
      <c r="V875" s="7"/>
      <c r="W875" s="7"/>
      <c r="X875" s="5"/>
      <c r="Y875" s="5"/>
      <c r="Z875" s="5"/>
      <c r="AA875" s="5"/>
      <c r="AB875" s="5"/>
    </row>
    <row r="876" spans="1:28" ht="12.75" customHeight="1" x14ac:dyDescent="0.25">
      <c r="A876" s="5"/>
      <c r="B876" s="5"/>
      <c r="C876" s="5"/>
      <c r="D876" s="164"/>
      <c r="E876" s="6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7"/>
      <c r="R876" s="7"/>
      <c r="S876" s="7"/>
      <c r="T876" s="7"/>
      <c r="U876" s="7"/>
      <c r="V876" s="7"/>
      <c r="W876" s="7"/>
      <c r="X876" s="5"/>
      <c r="Y876" s="5"/>
      <c r="Z876" s="5"/>
      <c r="AA876" s="5"/>
      <c r="AB876" s="5"/>
    </row>
    <row r="877" spans="1:28" ht="12.75" customHeight="1" x14ac:dyDescent="0.25">
      <c r="A877" s="5"/>
      <c r="B877" s="5"/>
      <c r="C877" s="5"/>
      <c r="D877" s="164"/>
      <c r="E877" s="6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7"/>
      <c r="R877" s="7"/>
      <c r="S877" s="7"/>
      <c r="T877" s="7"/>
      <c r="U877" s="7"/>
      <c r="V877" s="7"/>
      <c r="W877" s="7"/>
      <c r="X877" s="5"/>
      <c r="Y877" s="5"/>
      <c r="Z877" s="5"/>
      <c r="AA877" s="5"/>
      <c r="AB877" s="5"/>
    </row>
    <row r="878" spans="1:28" ht="12.75" customHeight="1" x14ac:dyDescent="0.25">
      <c r="A878" s="5"/>
      <c r="B878" s="5"/>
      <c r="C878" s="5"/>
      <c r="D878" s="164"/>
      <c r="E878" s="6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7"/>
      <c r="R878" s="7"/>
      <c r="S878" s="7"/>
      <c r="T878" s="7"/>
      <c r="U878" s="7"/>
      <c r="V878" s="7"/>
      <c r="W878" s="7"/>
      <c r="X878" s="5"/>
      <c r="Y878" s="5"/>
      <c r="Z878" s="5"/>
      <c r="AA878" s="5"/>
      <c r="AB878" s="5"/>
    </row>
    <row r="879" spans="1:28" ht="12.75" customHeight="1" x14ac:dyDescent="0.25">
      <c r="A879" s="5"/>
      <c r="B879" s="5"/>
      <c r="C879" s="5"/>
      <c r="D879" s="164"/>
      <c r="E879" s="6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7"/>
      <c r="R879" s="7"/>
      <c r="S879" s="7"/>
      <c r="T879" s="7"/>
      <c r="U879" s="7"/>
      <c r="V879" s="7"/>
      <c r="W879" s="7"/>
      <c r="X879" s="5"/>
      <c r="Y879" s="5"/>
      <c r="Z879" s="5"/>
      <c r="AA879" s="5"/>
      <c r="AB879" s="5"/>
    </row>
    <row r="880" spans="1:28" ht="12.75" customHeight="1" x14ac:dyDescent="0.25">
      <c r="A880" s="5"/>
      <c r="B880" s="5"/>
      <c r="C880" s="5"/>
      <c r="D880" s="164"/>
      <c r="E880" s="6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7"/>
      <c r="R880" s="7"/>
      <c r="S880" s="7"/>
      <c r="T880" s="7"/>
      <c r="U880" s="7"/>
      <c r="V880" s="7"/>
      <c r="W880" s="7"/>
      <c r="X880" s="5"/>
      <c r="Y880" s="5"/>
      <c r="Z880" s="5"/>
      <c r="AA880" s="5"/>
      <c r="AB880" s="5"/>
    </row>
    <row r="881" spans="1:28" ht="12.75" customHeight="1" x14ac:dyDescent="0.25">
      <c r="A881" s="5"/>
      <c r="B881" s="5"/>
      <c r="C881" s="5"/>
      <c r="D881" s="164"/>
      <c r="E881" s="6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7"/>
      <c r="R881" s="7"/>
      <c r="S881" s="7"/>
      <c r="T881" s="7"/>
      <c r="U881" s="7"/>
      <c r="V881" s="7"/>
      <c r="W881" s="7"/>
      <c r="X881" s="5"/>
      <c r="Y881" s="5"/>
      <c r="Z881" s="5"/>
      <c r="AA881" s="5"/>
      <c r="AB881" s="5"/>
    </row>
    <row r="882" spans="1:28" ht="12.75" customHeight="1" x14ac:dyDescent="0.25">
      <c r="A882" s="5"/>
      <c r="B882" s="5"/>
      <c r="C882" s="5"/>
      <c r="D882" s="164"/>
      <c r="E882" s="6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7"/>
      <c r="R882" s="7"/>
      <c r="S882" s="7"/>
      <c r="T882" s="7"/>
      <c r="U882" s="7"/>
      <c r="V882" s="7"/>
      <c r="W882" s="7"/>
      <c r="X882" s="5"/>
      <c r="Y882" s="5"/>
      <c r="Z882" s="5"/>
      <c r="AA882" s="5"/>
      <c r="AB882" s="5"/>
    </row>
    <row r="883" spans="1:28" ht="12.75" customHeight="1" x14ac:dyDescent="0.25">
      <c r="A883" s="5"/>
      <c r="B883" s="5"/>
      <c r="C883" s="5"/>
      <c r="D883" s="164"/>
      <c r="E883" s="6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7"/>
      <c r="R883" s="7"/>
      <c r="S883" s="7"/>
      <c r="T883" s="7"/>
      <c r="U883" s="7"/>
      <c r="V883" s="7"/>
      <c r="W883" s="7"/>
      <c r="X883" s="5"/>
      <c r="Y883" s="5"/>
      <c r="Z883" s="5"/>
      <c r="AA883" s="5"/>
      <c r="AB883" s="5"/>
    </row>
    <row r="884" spans="1:28" ht="12.75" customHeight="1" x14ac:dyDescent="0.25">
      <c r="A884" s="5"/>
      <c r="B884" s="5"/>
      <c r="C884" s="5"/>
      <c r="D884" s="164"/>
      <c r="E884" s="6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7"/>
      <c r="R884" s="7"/>
      <c r="S884" s="7"/>
      <c r="T884" s="7"/>
      <c r="U884" s="7"/>
      <c r="V884" s="7"/>
      <c r="W884" s="7"/>
      <c r="X884" s="5"/>
      <c r="Y884" s="5"/>
      <c r="Z884" s="5"/>
      <c r="AA884" s="5"/>
      <c r="AB884" s="5"/>
    </row>
    <row r="885" spans="1:28" ht="12.75" customHeight="1" x14ac:dyDescent="0.25">
      <c r="A885" s="5"/>
      <c r="B885" s="5"/>
      <c r="C885" s="5"/>
      <c r="D885" s="164"/>
      <c r="E885" s="6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7"/>
      <c r="R885" s="7"/>
      <c r="S885" s="7"/>
      <c r="T885" s="7"/>
      <c r="U885" s="7"/>
      <c r="V885" s="7"/>
      <c r="W885" s="7"/>
      <c r="X885" s="5"/>
      <c r="Y885" s="5"/>
      <c r="Z885" s="5"/>
      <c r="AA885" s="5"/>
      <c r="AB885" s="5"/>
    </row>
    <row r="886" spans="1:28" ht="12.75" customHeight="1" x14ac:dyDescent="0.25">
      <c r="A886" s="5"/>
      <c r="B886" s="5"/>
      <c r="C886" s="5"/>
      <c r="D886" s="164"/>
      <c r="E886" s="6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7"/>
      <c r="R886" s="7"/>
      <c r="S886" s="7"/>
      <c r="T886" s="7"/>
      <c r="U886" s="7"/>
      <c r="V886" s="7"/>
      <c r="W886" s="7"/>
      <c r="X886" s="5"/>
      <c r="Y886" s="5"/>
      <c r="Z886" s="5"/>
      <c r="AA886" s="5"/>
      <c r="AB886" s="5"/>
    </row>
    <row r="887" spans="1:28" ht="12.75" customHeight="1" x14ac:dyDescent="0.25">
      <c r="A887" s="5"/>
      <c r="B887" s="5"/>
      <c r="C887" s="5"/>
      <c r="D887" s="164"/>
      <c r="E887" s="6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7"/>
      <c r="R887" s="7"/>
      <c r="S887" s="7"/>
      <c r="T887" s="7"/>
      <c r="U887" s="7"/>
      <c r="V887" s="7"/>
      <c r="W887" s="7"/>
      <c r="X887" s="5"/>
      <c r="Y887" s="5"/>
      <c r="Z887" s="5"/>
      <c r="AA887" s="5"/>
      <c r="AB887" s="5"/>
    </row>
    <row r="888" spans="1:28" ht="12.75" customHeight="1" x14ac:dyDescent="0.25">
      <c r="A888" s="5"/>
      <c r="B888" s="5"/>
      <c r="C888" s="5"/>
      <c r="D888" s="164"/>
      <c r="E888" s="6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7"/>
      <c r="R888" s="7"/>
      <c r="S888" s="7"/>
      <c r="T888" s="7"/>
      <c r="U888" s="7"/>
      <c r="V888" s="7"/>
      <c r="W888" s="7"/>
      <c r="X888" s="5"/>
      <c r="Y888" s="5"/>
      <c r="Z888" s="5"/>
      <c r="AA888" s="5"/>
      <c r="AB888" s="5"/>
    </row>
    <row r="889" spans="1:28" ht="12.75" customHeight="1" x14ac:dyDescent="0.25">
      <c r="A889" s="5"/>
      <c r="B889" s="5"/>
      <c r="C889" s="5"/>
      <c r="D889" s="164"/>
      <c r="E889" s="6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7"/>
      <c r="R889" s="7"/>
      <c r="S889" s="7"/>
      <c r="T889" s="7"/>
      <c r="U889" s="7"/>
      <c r="V889" s="7"/>
      <c r="W889" s="7"/>
      <c r="X889" s="5"/>
      <c r="Y889" s="5"/>
      <c r="Z889" s="5"/>
      <c r="AA889" s="5"/>
      <c r="AB889" s="5"/>
    </row>
    <row r="890" spans="1:28" ht="12.75" customHeight="1" x14ac:dyDescent="0.25">
      <c r="A890" s="5"/>
      <c r="B890" s="5"/>
      <c r="C890" s="5"/>
      <c r="D890" s="164"/>
      <c r="E890" s="6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7"/>
      <c r="R890" s="7"/>
      <c r="S890" s="7"/>
      <c r="T890" s="7"/>
      <c r="U890" s="7"/>
      <c r="V890" s="7"/>
      <c r="W890" s="7"/>
      <c r="X890" s="5"/>
      <c r="Y890" s="5"/>
      <c r="Z890" s="5"/>
      <c r="AA890" s="5"/>
      <c r="AB890" s="5"/>
    </row>
    <row r="891" spans="1:28" ht="12.75" customHeight="1" x14ac:dyDescent="0.25">
      <c r="A891" s="5"/>
      <c r="B891" s="5"/>
      <c r="C891" s="5"/>
      <c r="D891" s="164"/>
      <c r="E891" s="6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7"/>
      <c r="R891" s="7"/>
      <c r="S891" s="7"/>
      <c r="T891" s="7"/>
      <c r="U891" s="7"/>
      <c r="V891" s="7"/>
      <c r="W891" s="7"/>
      <c r="X891" s="5"/>
      <c r="Y891" s="5"/>
      <c r="Z891" s="5"/>
      <c r="AA891" s="5"/>
      <c r="AB891" s="5"/>
    </row>
    <row r="892" spans="1:28" ht="12.75" customHeight="1" x14ac:dyDescent="0.25">
      <c r="A892" s="5"/>
      <c r="B892" s="5"/>
      <c r="C892" s="5"/>
      <c r="D892" s="164"/>
      <c r="E892" s="6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7"/>
      <c r="R892" s="7"/>
      <c r="S892" s="7"/>
      <c r="T892" s="7"/>
      <c r="U892" s="7"/>
      <c r="V892" s="7"/>
      <c r="W892" s="7"/>
      <c r="X892" s="5"/>
      <c r="Y892" s="5"/>
      <c r="Z892" s="5"/>
      <c r="AA892" s="5"/>
      <c r="AB892" s="5"/>
    </row>
    <row r="893" spans="1:28" ht="12.75" customHeight="1" x14ac:dyDescent="0.25">
      <c r="A893" s="5"/>
      <c r="B893" s="5"/>
      <c r="C893" s="5"/>
      <c r="D893" s="164"/>
      <c r="E893" s="6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7"/>
      <c r="R893" s="7"/>
      <c r="S893" s="7"/>
      <c r="T893" s="7"/>
      <c r="U893" s="7"/>
      <c r="V893" s="7"/>
      <c r="W893" s="7"/>
      <c r="X893" s="5"/>
      <c r="Y893" s="5"/>
      <c r="Z893" s="5"/>
      <c r="AA893" s="5"/>
      <c r="AB893" s="5"/>
    </row>
    <row r="894" spans="1:28" ht="12.75" customHeight="1" x14ac:dyDescent="0.25">
      <c r="A894" s="5"/>
      <c r="B894" s="5"/>
      <c r="C894" s="5"/>
      <c r="D894" s="164"/>
      <c r="E894" s="6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7"/>
      <c r="R894" s="7"/>
      <c r="S894" s="7"/>
      <c r="T894" s="7"/>
      <c r="U894" s="7"/>
      <c r="V894" s="7"/>
      <c r="W894" s="7"/>
      <c r="X894" s="5"/>
      <c r="Y894" s="5"/>
      <c r="Z894" s="5"/>
      <c r="AA894" s="5"/>
      <c r="AB894" s="5"/>
    </row>
    <row r="895" spans="1:28" ht="12.75" customHeight="1" x14ac:dyDescent="0.25">
      <c r="A895" s="5"/>
      <c r="B895" s="5"/>
      <c r="C895" s="5"/>
      <c r="D895" s="164"/>
      <c r="E895" s="6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7"/>
      <c r="R895" s="7"/>
      <c r="S895" s="7"/>
      <c r="T895" s="7"/>
      <c r="U895" s="7"/>
      <c r="V895" s="7"/>
      <c r="W895" s="7"/>
      <c r="X895" s="5"/>
      <c r="Y895" s="5"/>
      <c r="Z895" s="5"/>
      <c r="AA895" s="5"/>
      <c r="AB895" s="5"/>
    </row>
    <row r="896" spans="1:28" ht="12.75" customHeight="1" x14ac:dyDescent="0.25">
      <c r="A896" s="5"/>
      <c r="B896" s="5"/>
      <c r="C896" s="5"/>
      <c r="D896" s="164"/>
      <c r="E896" s="6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7"/>
      <c r="R896" s="7"/>
      <c r="S896" s="7"/>
      <c r="T896" s="7"/>
      <c r="U896" s="7"/>
      <c r="V896" s="7"/>
      <c r="W896" s="7"/>
      <c r="X896" s="5"/>
      <c r="Y896" s="5"/>
      <c r="Z896" s="5"/>
      <c r="AA896" s="5"/>
      <c r="AB896" s="5"/>
    </row>
    <row r="897" spans="1:28" ht="12.75" customHeight="1" x14ac:dyDescent="0.25">
      <c r="A897" s="5"/>
      <c r="B897" s="5"/>
      <c r="C897" s="5"/>
      <c r="D897" s="164"/>
      <c r="E897" s="6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7"/>
      <c r="R897" s="7"/>
      <c r="S897" s="7"/>
      <c r="T897" s="7"/>
      <c r="U897" s="7"/>
      <c r="V897" s="7"/>
      <c r="W897" s="7"/>
      <c r="X897" s="5"/>
      <c r="Y897" s="5"/>
      <c r="Z897" s="5"/>
      <c r="AA897" s="5"/>
      <c r="AB897" s="5"/>
    </row>
    <row r="898" spans="1:28" ht="12.75" customHeight="1" x14ac:dyDescent="0.25">
      <c r="A898" s="5"/>
      <c r="B898" s="5"/>
      <c r="C898" s="5"/>
      <c r="D898" s="164"/>
      <c r="E898" s="6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7"/>
      <c r="R898" s="7"/>
      <c r="S898" s="7"/>
      <c r="T898" s="7"/>
      <c r="U898" s="7"/>
      <c r="V898" s="7"/>
      <c r="W898" s="7"/>
      <c r="X898" s="5"/>
      <c r="Y898" s="5"/>
      <c r="Z898" s="5"/>
      <c r="AA898" s="5"/>
      <c r="AB898" s="5"/>
    </row>
    <row r="899" spans="1:28" ht="12.75" customHeight="1" x14ac:dyDescent="0.25">
      <c r="A899" s="5"/>
      <c r="B899" s="5"/>
      <c r="C899" s="5"/>
      <c r="D899" s="164"/>
      <c r="E899" s="6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7"/>
      <c r="R899" s="7"/>
      <c r="S899" s="7"/>
      <c r="T899" s="7"/>
      <c r="U899" s="7"/>
      <c r="V899" s="7"/>
      <c r="W899" s="7"/>
      <c r="X899" s="5"/>
      <c r="Y899" s="5"/>
      <c r="Z899" s="5"/>
      <c r="AA899" s="5"/>
      <c r="AB899" s="5"/>
    </row>
    <row r="900" spans="1:28" ht="12.75" customHeight="1" x14ac:dyDescent="0.25">
      <c r="A900" s="5"/>
      <c r="B900" s="5"/>
      <c r="C900" s="5"/>
      <c r="D900" s="164"/>
      <c r="E900" s="6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7"/>
      <c r="R900" s="7"/>
      <c r="S900" s="7"/>
      <c r="T900" s="7"/>
      <c r="U900" s="7"/>
      <c r="V900" s="7"/>
      <c r="W900" s="7"/>
      <c r="X900" s="5"/>
      <c r="Y900" s="5"/>
      <c r="Z900" s="5"/>
      <c r="AA900" s="5"/>
      <c r="AB900" s="5"/>
    </row>
    <row r="901" spans="1:28" ht="12.75" customHeight="1" x14ac:dyDescent="0.25">
      <c r="A901" s="5"/>
      <c r="B901" s="5"/>
      <c r="C901" s="5"/>
      <c r="D901" s="164"/>
      <c r="E901" s="6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7"/>
      <c r="R901" s="7"/>
      <c r="S901" s="7"/>
      <c r="T901" s="7"/>
      <c r="U901" s="7"/>
      <c r="V901" s="7"/>
      <c r="W901" s="7"/>
      <c r="X901" s="5"/>
      <c r="Y901" s="5"/>
      <c r="Z901" s="5"/>
      <c r="AA901" s="5"/>
      <c r="AB901" s="5"/>
    </row>
    <row r="902" spans="1:28" ht="12.75" customHeight="1" x14ac:dyDescent="0.25">
      <c r="A902" s="5"/>
      <c r="B902" s="5"/>
      <c r="C902" s="5"/>
      <c r="D902" s="164"/>
      <c r="E902" s="6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7"/>
      <c r="R902" s="7"/>
      <c r="S902" s="7"/>
      <c r="T902" s="7"/>
      <c r="U902" s="7"/>
      <c r="V902" s="7"/>
      <c r="W902" s="7"/>
      <c r="X902" s="5"/>
      <c r="Y902" s="5"/>
      <c r="Z902" s="5"/>
      <c r="AA902" s="5"/>
      <c r="AB902" s="5"/>
    </row>
    <row r="903" spans="1:28" ht="12.75" customHeight="1" x14ac:dyDescent="0.25">
      <c r="A903" s="5"/>
      <c r="B903" s="5"/>
      <c r="C903" s="5"/>
      <c r="D903" s="164"/>
      <c r="E903" s="6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7"/>
      <c r="R903" s="7"/>
      <c r="S903" s="7"/>
      <c r="T903" s="7"/>
      <c r="U903" s="7"/>
      <c r="V903" s="7"/>
      <c r="W903" s="7"/>
      <c r="X903" s="5"/>
      <c r="Y903" s="5"/>
      <c r="Z903" s="5"/>
      <c r="AA903" s="5"/>
      <c r="AB903" s="5"/>
    </row>
    <row r="904" spans="1:28" ht="12.75" customHeight="1" x14ac:dyDescent="0.25">
      <c r="A904" s="5"/>
      <c r="B904" s="5"/>
      <c r="C904" s="5"/>
      <c r="D904" s="164"/>
      <c r="E904" s="6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7"/>
      <c r="R904" s="7"/>
      <c r="S904" s="7"/>
      <c r="T904" s="7"/>
      <c r="U904" s="7"/>
      <c r="V904" s="7"/>
      <c r="W904" s="7"/>
      <c r="X904" s="5"/>
      <c r="Y904" s="5"/>
      <c r="Z904" s="5"/>
      <c r="AA904" s="5"/>
      <c r="AB904" s="5"/>
    </row>
    <row r="905" spans="1:28" ht="12.75" customHeight="1" x14ac:dyDescent="0.25">
      <c r="A905" s="5"/>
      <c r="B905" s="5"/>
      <c r="C905" s="5"/>
      <c r="D905" s="164"/>
      <c r="E905" s="6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7"/>
      <c r="R905" s="7"/>
      <c r="S905" s="7"/>
      <c r="T905" s="7"/>
      <c r="U905" s="7"/>
      <c r="V905" s="7"/>
      <c r="W905" s="7"/>
      <c r="X905" s="5"/>
      <c r="Y905" s="5"/>
      <c r="Z905" s="5"/>
      <c r="AA905" s="5"/>
      <c r="AB905" s="5"/>
    </row>
    <row r="906" spans="1:28" ht="12.75" customHeight="1" x14ac:dyDescent="0.25">
      <c r="A906" s="5"/>
      <c r="B906" s="5"/>
      <c r="C906" s="5"/>
      <c r="D906" s="164"/>
      <c r="E906" s="6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7"/>
      <c r="R906" s="7"/>
      <c r="S906" s="7"/>
      <c r="T906" s="7"/>
      <c r="U906" s="7"/>
      <c r="V906" s="7"/>
      <c r="W906" s="7"/>
      <c r="X906" s="5"/>
      <c r="Y906" s="5"/>
      <c r="Z906" s="5"/>
      <c r="AA906" s="5"/>
      <c r="AB906" s="5"/>
    </row>
    <row r="907" spans="1:28" ht="12.75" customHeight="1" x14ac:dyDescent="0.25">
      <c r="A907" s="5"/>
      <c r="B907" s="5"/>
      <c r="C907" s="5"/>
      <c r="D907" s="164"/>
      <c r="E907" s="6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7"/>
      <c r="R907" s="7"/>
      <c r="S907" s="7"/>
      <c r="T907" s="7"/>
      <c r="U907" s="7"/>
      <c r="V907" s="7"/>
      <c r="W907" s="7"/>
      <c r="X907" s="5"/>
      <c r="Y907" s="5"/>
      <c r="Z907" s="5"/>
      <c r="AA907" s="5"/>
      <c r="AB907" s="5"/>
    </row>
    <row r="908" spans="1:28" ht="12.75" customHeight="1" x14ac:dyDescent="0.25">
      <c r="A908" s="5"/>
      <c r="B908" s="5"/>
      <c r="C908" s="5"/>
      <c r="D908" s="164"/>
      <c r="E908" s="6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7"/>
      <c r="R908" s="7"/>
      <c r="S908" s="7"/>
      <c r="T908" s="7"/>
      <c r="U908" s="7"/>
      <c r="V908" s="7"/>
      <c r="W908" s="7"/>
      <c r="X908" s="5"/>
      <c r="Y908" s="5"/>
      <c r="Z908" s="5"/>
      <c r="AA908" s="5"/>
      <c r="AB908" s="5"/>
    </row>
    <row r="909" spans="1:28" ht="12.75" customHeight="1" x14ac:dyDescent="0.25">
      <c r="A909" s="5"/>
      <c r="B909" s="5"/>
      <c r="C909" s="5"/>
      <c r="D909" s="164"/>
      <c r="E909" s="6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7"/>
      <c r="R909" s="7"/>
      <c r="S909" s="7"/>
      <c r="T909" s="7"/>
      <c r="U909" s="7"/>
      <c r="V909" s="7"/>
      <c r="W909" s="7"/>
      <c r="X909" s="5"/>
      <c r="Y909" s="5"/>
      <c r="Z909" s="5"/>
      <c r="AA909" s="5"/>
      <c r="AB909" s="5"/>
    </row>
    <row r="910" spans="1:28" ht="12.75" customHeight="1" x14ac:dyDescent="0.25">
      <c r="A910" s="5"/>
      <c r="B910" s="5"/>
      <c r="C910" s="5"/>
      <c r="D910" s="164"/>
      <c r="E910" s="6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7"/>
      <c r="R910" s="7"/>
      <c r="S910" s="7"/>
      <c r="T910" s="7"/>
      <c r="U910" s="7"/>
      <c r="V910" s="7"/>
      <c r="W910" s="7"/>
      <c r="X910" s="5"/>
      <c r="Y910" s="5"/>
      <c r="Z910" s="5"/>
      <c r="AA910" s="5"/>
      <c r="AB910" s="5"/>
    </row>
    <row r="911" spans="1:28" ht="12.75" customHeight="1" x14ac:dyDescent="0.25">
      <c r="A911" s="5"/>
      <c r="B911" s="5"/>
      <c r="C911" s="5"/>
      <c r="D911" s="164"/>
      <c r="E911" s="6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7"/>
      <c r="R911" s="7"/>
      <c r="S911" s="7"/>
      <c r="T911" s="7"/>
      <c r="U911" s="7"/>
      <c r="V911" s="7"/>
      <c r="W911" s="7"/>
      <c r="X911" s="5"/>
      <c r="Y911" s="5"/>
      <c r="Z911" s="5"/>
      <c r="AA911" s="5"/>
      <c r="AB911" s="5"/>
    </row>
    <row r="912" spans="1:28" ht="12.75" customHeight="1" x14ac:dyDescent="0.25">
      <c r="A912" s="5"/>
      <c r="B912" s="5"/>
      <c r="C912" s="5"/>
      <c r="D912" s="164"/>
      <c r="E912" s="6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7"/>
      <c r="R912" s="7"/>
      <c r="S912" s="7"/>
      <c r="T912" s="7"/>
      <c r="U912" s="7"/>
      <c r="V912" s="7"/>
      <c r="W912" s="7"/>
      <c r="X912" s="5"/>
      <c r="Y912" s="5"/>
      <c r="Z912" s="5"/>
      <c r="AA912" s="5"/>
      <c r="AB912" s="5"/>
    </row>
    <row r="913" spans="1:28" ht="12.75" customHeight="1" x14ac:dyDescent="0.25">
      <c r="A913" s="5"/>
      <c r="B913" s="5"/>
      <c r="C913" s="5"/>
      <c r="D913" s="164"/>
      <c r="E913" s="6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7"/>
      <c r="R913" s="7"/>
      <c r="S913" s="7"/>
      <c r="T913" s="7"/>
      <c r="U913" s="7"/>
      <c r="V913" s="7"/>
      <c r="W913" s="7"/>
      <c r="X913" s="5"/>
      <c r="Y913" s="5"/>
      <c r="Z913" s="5"/>
      <c r="AA913" s="5"/>
      <c r="AB913" s="5"/>
    </row>
    <row r="914" spans="1:28" ht="12.75" customHeight="1" x14ac:dyDescent="0.25">
      <c r="A914" s="5"/>
      <c r="B914" s="5"/>
      <c r="C914" s="5"/>
      <c r="D914" s="164"/>
      <c r="E914" s="6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7"/>
      <c r="R914" s="7"/>
      <c r="S914" s="7"/>
      <c r="T914" s="7"/>
      <c r="U914" s="7"/>
      <c r="V914" s="7"/>
      <c r="W914" s="7"/>
      <c r="X914" s="5"/>
      <c r="Y914" s="5"/>
      <c r="Z914" s="5"/>
      <c r="AA914" s="5"/>
      <c r="AB914" s="5"/>
    </row>
    <row r="915" spans="1:28" ht="12.75" customHeight="1" x14ac:dyDescent="0.25">
      <c r="A915" s="5"/>
      <c r="B915" s="5"/>
      <c r="C915" s="5"/>
      <c r="D915" s="164"/>
      <c r="E915" s="6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7"/>
      <c r="R915" s="7"/>
      <c r="S915" s="7"/>
      <c r="T915" s="7"/>
      <c r="U915" s="7"/>
      <c r="V915" s="7"/>
      <c r="W915" s="7"/>
      <c r="X915" s="5"/>
      <c r="Y915" s="5"/>
      <c r="Z915" s="5"/>
      <c r="AA915" s="5"/>
      <c r="AB915" s="5"/>
    </row>
    <row r="916" spans="1:28" ht="12.75" customHeight="1" x14ac:dyDescent="0.25">
      <c r="A916" s="5"/>
      <c r="B916" s="5"/>
      <c r="C916" s="5"/>
      <c r="D916" s="164"/>
      <c r="E916" s="6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7"/>
      <c r="R916" s="7"/>
      <c r="S916" s="7"/>
      <c r="T916" s="7"/>
      <c r="U916" s="7"/>
      <c r="V916" s="7"/>
      <c r="W916" s="7"/>
      <c r="X916" s="5"/>
      <c r="Y916" s="5"/>
      <c r="Z916" s="5"/>
      <c r="AA916" s="5"/>
      <c r="AB916" s="5"/>
    </row>
    <row r="917" spans="1:28" ht="12.75" customHeight="1" x14ac:dyDescent="0.25">
      <c r="A917" s="5"/>
      <c r="B917" s="5"/>
      <c r="C917" s="5"/>
      <c r="D917" s="164"/>
      <c r="E917" s="6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7"/>
      <c r="R917" s="7"/>
      <c r="S917" s="7"/>
      <c r="T917" s="7"/>
      <c r="U917" s="7"/>
      <c r="V917" s="7"/>
      <c r="W917" s="7"/>
      <c r="X917" s="5"/>
      <c r="Y917" s="5"/>
      <c r="Z917" s="5"/>
      <c r="AA917" s="5"/>
      <c r="AB917" s="5"/>
    </row>
    <row r="918" spans="1:28" ht="12.75" customHeight="1" x14ac:dyDescent="0.25">
      <c r="A918" s="5"/>
      <c r="B918" s="5"/>
      <c r="C918" s="5"/>
      <c r="D918" s="164"/>
      <c r="E918" s="6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7"/>
      <c r="R918" s="7"/>
      <c r="S918" s="7"/>
      <c r="T918" s="7"/>
      <c r="U918" s="7"/>
      <c r="V918" s="7"/>
      <c r="W918" s="7"/>
      <c r="X918" s="5"/>
      <c r="Y918" s="5"/>
      <c r="Z918" s="5"/>
      <c r="AA918" s="5"/>
      <c r="AB918" s="5"/>
    </row>
    <row r="919" spans="1:28" ht="12.75" customHeight="1" x14ac:dyDescent="0.25">
      <c r="A919" s="5"/>
      <c r="B919" s="5"/>
      <c r="C919" s="5"/>
      <c r="D919" s="164"/>
      <c r="E919" s="6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7"/>
      <c r="R919" s="7"/>
      <c r="S919" s="7"/>
      <c r="T919" s="7"/>
      <c r="U919" s="7"/>
      <c r="V919" s="7"/>
      <c r="W919" s="7"/>
      <c r="X919" s="5"/>
      <c r="Y919" s="5"/>
      <c r="Z919" s="5"/>
      <c r="AA919" s="5"/>
      <c r="AB919" s="5"/>
    </row>
    <row r="920" spans="1:28" ht="12.75" customHeight="1" x14ac:dyDescent="0.25">
      <c r="A920" s="5"/>
      <c r="B920" s="5"/>
      <c r="C920" s="5"/>
      <c r="D920" s="164"/>
      <c r="E920" s="6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7"/>
      <c r="R920" s="7"/>
      <c r="S920" s="7"/>
      <c r="T920" s="7"/>
      <c r="U920" s="7"/>
      <c r="V920" s="7"/>
      <c r="W920" s="7"/>
      <c r="X920" s="5"/>
      <c r="Y920" s="5"/>
      <c r="Z920" s="5"/>
      <c r="AA920" s="5"/>
      <c r="AB920" s="5"/>
    </row>
    <row r="921" spans="1:28" ht="12.75" customHeight="1" x14ac:dyDescent="0.25">
      <c r="A921" s="5"/>
      <c r="B921" s="5"/>
      <c r="C921" s="5"/>
      <c r="D921" s="164"/>
      <c r="E921" s="6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7"/>
      <c r="R921" s="7"/>
      <c r="S921" s="7"/>
      <c r="T921" s="7"/>
      <c r="U921" s="7"/>
      <c r="V921" s="7"/>
      <c r="W921" s="7"/>
      <c r="X921" s="5"/>
      <c r="Y921" s="5"/>
      <c r="Z921" s="5"/>
      <c r="AA921" s="5"/>
      <c r="AB921" s="5"/>
    </row>
    <row r="922" spans="1:28" ht="12.75" customHeight="1" x14ac:dyDescent="0.25">
      <c r="A922" s="5"/>
      <c r="B922" s="5"/>
      <c r="C922" s="5"/>
      <c r="D922" s="164"/>
      <c r="E922" s="6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7"/>
      <c r="R922" s="7"/>
      <c r="S922" s="7"/>
      <c r="T922" s="7"/>
      <c r="U922" s="7"/>
      <c r="V922" s="7"/>
      <c r="W922" s="7"/>
      <c r="X922" s="5"/>
      <c r="Y922" s="5"/>
      <c r="Z922" s="5"/>
      <c r="AA922" s="5"/>
      <c r="AB922" s="5"/>
    </row>
    <row r="923" spans="1:28" ht="12.75" customHeight="1" x14ac:dyDescent="0.25">
      <c r="A923" s="5"/>
      <c r="B923" s="5"/>
      <c r="C923" s="5"/>
      <c r="D923" s="164"/>
      <c r="E923" s="6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7"/>
      <c r="R923" s="7"/>
      <c r="S923" s="7"/>
      <c r="T923" s="7"/>
      <c r="U923" s="7"/>
      <c r="V923" s="7"/>
      <c r="W923" s="7"/>
      <c r="X923" s="5"/>
      <c r="Y923" s="5"/>
      <c r="Z923" s="5"/>
      <c r="AA923" s="5"/>
      <c r="AB923" s="5"/>
    </row>
    <row r="924" spans="1:28" ht="12.75" customHeight="1" x14ac:dyDescent="0.25">
      <c r="A924" s="5"/>
      <c r="B924" s="5"/>
      <c r="C924" s="5"/>
      <c r="D924" s="164"/>
      <c r="E924" s="6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7"/>
      <c r="R924" s="7"/>
      <c r="S924" s="7"/>
      <c r="T924" s="7"/>
      <c r="U924" s="7"/>
      <c r="V924" s="7"/>
      <c r="W924" s="7"/>
      <c r="X924" s="5"/>
      <c r="Y924" s="5"/>
      <c r="Z924" s="5"/>
      <c r="AA924" s="5"/>
      <c r="AB924" s="5"/>
    </row>
    <row r="925" spans="1:28" ht="12.75" customHeight="1" x14ac:dyDescent="0.25">
      <c r="A925" s="5"/>
      <c r="B925" s="5"/>
      <c r="C925" s="5"/>
      <c r="D925" s="164"/>
      <c r="E925" s="6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7"/>
      <c r="R925" s="7"/>
      <c r="S925" s="7"/>
      <c r="T925" s="7"/>
      <c r="U925" s="7"/>
      <c r="V925" s="7"/>
      <c r="W925" s="7"/>
      <c r="X925" s="5"/>
      <c r="Y925" s="5"/>
      <c r="Z925" s="5"/>
      <c r="AA925" s="5"/>
      <c r="AB925" s="5"/>
    </row>
    <row r="926" spans="1:28" ht="12.75" customHeight="1" x14ac:dyDescent="0.25">
      <c r="A926" s="5"/>
      <c r="B926" s="5"/>
      <c r="C926" s="5"/>
      <c r="D926" s="164"/>
      <c r="E926" s="6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7"/>
      <c r="R926" s="7"/>
      <c r="S926" s="7"/>
      <c r="T926" s="7"/>
      <c r="U926" s="7"/>
      <c r="V926" s="7"/>
      <c r="W926" s="7"/>
      <c r="X926" s="5"/>
      <c r="Y926" s="5"/>
      <c r="Z926" s="5"/>
      <c r="AA926" s="5"/>
      <c r="AB926" s="5"/>
    </row>
    <row r="927" spans="1:28" ht="12.75" customHeight="1" x14ac:dyDescent="0.25">
      <c r="A927" s="5"/>
      <c r="B927" s="5"/>
      <c r="C927" s="5"/>
      <c r="D927" s="164"/>
      <c r="E927" s="6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7"/>
      <c r="R927" s="7"/>
      <c r="S927" s="7"/>
      <c r="T927" s="7"/>
      <c r="U927" s="7"/>
      <c r="V927" s="7"/>
      <c r="W927" s="7"/>
      <c r="X927" s="5"/>
      <c r="Y927" s="5"/>
      <c r="Z927" s="5"/>
      <c r="AA927" s="5"/>
      <c r="AB927" s="5"/>
    </row>
    <row r="928" spans="1:28" ht="12.75" customHeight="1" x14ac:dyDescent="0.25">
      <c r="A928" s="5"/>
      <c r="B928" s="5"/>
      <c r="C928" s="5"/>
      <c r="D928" s="164"/>
      <c r="E928" s="6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7"/>
      <c r="R928" s="7"/>
      <c r="S928" s="7"/>
      <c r="T928" s="7"/>
      <c r="U928" s="7"/>
      <c r="V928" s="7"/>
      <c r="W928" s="7"/>
      <c r="X928" s="5"/>
      <c r="Y928" s="5"/>
      <c r="Z928" s="5"/>
      <c r="AA928" s="5"/>
      <c r="AB928" s="5"/>
    </row>
    <row r="929" spans="1:28" ht="12.75" customHeight="1" x14ac:dyDescent="0.25">
      <c r="A929" s="5"/>
      <c r="B929" s="5"/>
      <c r="C929" s="5"/>
      <c r="D929" s="164"/>
      <c r="E929" s="6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7"/>
      <c r="R929" s="7"/>
      <c r="S929" s="7"/>
      <c r="T929" s="7"/>
      <c r="U929" s="7"/>
      <c r="V929" s="7"/>
      <c r="W929" s="7"/>
      <c r="X929" s="5"/>
      <c r="Y929" s="5"/>
      <c r="Z929" s="5"/>
      <c r="AA929" s="5"/>
      <c r="AB929" s="5"/>
    </row>
    <row r="930" spans="1:28" ht="12.75" customHeight="1" x14ac:dyDescent="0.25">
      <c r="A930" s="5"/>
      <c r="B930" s="5"/>
      <c r="C930" s="5"/>
      <c r="D930" s="164"/>
      <c r="E930" s="6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7"/>
      <c r="R930" s="7"/>
      <c r="S930" s="7"/>
      <c r="T930" s="7"/>
      <c r="U930" s="7"/>
      <c r="V930" s="7"/>
      <c r="W930" s="7"/>
      <c r="X930" s="5"/>
      <c r="Y930" s="5"/>
      <c r="Z930" s="5"/>
      <c r="AA930" s="5"/>
      <c r="AB930" s="5"/>
    </row>
    <row r="931" spans="1:28" ht="12.75" customHeight="1" x14ac:dyDescent="0.25">
      <c r="A931" s="5"/>
      <c r="B931" s="5"/>
      <c r="C931" s="5"/>
      <c r="D931" s="164"/>
      <c r="E931" s="6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7"/>
      <c r="R931" s="7"/>
      <c r="S931" s="7"/>
      <c r="T931" s="7"/>
      <c r="U931" s="7"/>
      <c r="V931" s="7"/>
      <c r="W931" s="7"/>
      <c r="X931" s="5"/>
      <c r="Y931" s="5"/>
      <c r="Z931" s="5"/>
      <c r="AA931" s="5"/>
      <c r="AB931" s="5"/>
    </row>
    <row r="932" spans="1:28" ht="12.75" customHeight="1" x14ac:dyDescent="0.25">
      <c r="A932" s="5"/>
      <c r="B932" s="5"/>
      <c r="C932" s="5"/>
      <c r="D932" s="164"/>
      <c r="E932" s="6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7"/>
      <c r="R932" s="7"/>
      <c r="S932" s="7"/>
      <c r="T932" s="7"/>
      <c r="U932" s="7"/>
      <c r="V932" s="7"/>
      <c r="W932" s="7"/>
      <c r="X932" s="5"/>
      <c r="Y932" s="5"/>
      <c r="Z932" s="5"/>
      <c r="AA932" s="5"/>
      <c r="AB932" s="5"/>
    </row>
    <row r="933" spans="1:28" ht="12.75" customHeight="1" x14ac:dyDescent="0.25">
      <c r="A933" s="5"/>
      <c r="B933" s="5"/>
      <c r="C933" s="5"/>
      <c r="D933" s="164"/>
      <c r="E933" s="6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7"/>
      <c r="R933" s="7"/>
      <c r="S933" s="7"/>
      <c r="T933" s="7"/>
      <c r="U933" s="7"/>
      <c r="V933" s="7"/>
      <c r="W933" s="7"/>
      <c r="X933" s="5"/>
      <c r="Y933" s="5"/>
      <c r="Z933" s="5"/>
      <c r="AA933" s="5"/>
      <c r="AB933" s="5"/>
    </row>
    <row r="934" spans="1:28" ht="12.75" customHeight="1" x14ac:dyDescent="0.25">
      <c r="A934" s="5"/>
      <c r="B934" s="5"/>
      <c r="C934" s="5"/>
      <c r="D934" s="164"/>
      <c r="E934" s="6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7"/>
      <c r="R934" s="7"/>
      <c r="S934" s="7"/>
      <c r="T934" s="7"/>
      <c r="U934" s="7"/>
      <c r="V934" s="7"/>
      <c r="W934" s="7"/>
      <c r="X934" s="5"/>
      <c r="Y934" s="5"/>
      <c r="Z934" s="5"/>
      <c r="AA934" s="5"/>
      <c r="AB934" s="5"/>
    </row>
    <row r="935" spans="1:28" ht="12.75" customHeight="1" x14ac:dyDescent="0.25">
      <c r="A935" s="5"/>
      <c r="B935" s="5"/>
      <c r="C935" s="5"/>
      <c r="D935" s="164"/>
      <c r="E935" s="6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7"/>
      <c r="R935" s="7"/>
      <c r="S935" s="7"/>
      <c r="T935" s="7"/>
      <c r="U935" s="7"/>
      <c r="V935" s="7"/>
      <c r="W935" s="7"/>
      <c r="X935" s="5"/>
      <c r="Y935" s="5"/>
      <c r="Z935" s="5"/>
      <c r="AA935" s="5"/>
      <c r="AB935" s="5"/>
    </row>
    <row r="936" spans="1:28" ht="12.75" customHeight="1" x14ac:dyDescent="0.25">
      <c r="A936" s="5"/>
      <c r="B936" s="5"/>
      <c r="C936" s="5"/>
      <c r="D936" s="164"/>
      <c r="E936" s="6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7"/>
      <c r="R936" s="7"/>
      <c r="S936" s="7"/>
      <c r="T936" s="7"/>
      <c r="U936" s="7"/>
      <c r="V936" s="7"/>
      <c r="W936" s="7"/>
      <c r="X936" s="5"/>
      <c r="Y936" s="5"/>
      <c r="Z936" s="5"/>
      <c r="AA936" s="5"/>
      <c r="AB936" s="5"/>
    </row>
    <row r="937" spans="1:28" ht="12.75" customHeight="1" x14ac:dyDescent="0.25">
      <c r="A937" s="5"/>
      <c r="B937" s="5"/>
      <c r="C937" s="5"/>
      <c r="D937" s="164"/>
      <c r="E937" s="6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7"/>
      <c r="R937" s="7"/>
      <c r="S937" s="7"/>
      <c r="T937" s="7"/>
      <c r="U937" s="7"/>
      <c r="V937" s="7"/>
      <c r="W937" s="7"/>
      <c r="X937" s="5"/>
      <c r="Y937" s="5"/>
      <c r="Z937" s="5"/>
      <c r="AA937" s="5"/>
      <c r="AB937" s="5"/>
    </row>
    <row r="938" spans="1:28" ht="12.75" customHeight="1" x14ac:dyDescent="0.25">
      <c r="A938" s="5"/>
      <c r="B938" s="5"/>
      <c r="C938" s="5"/>
      <c r="D938" s="164"/>
      <c r="E938" s="6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7"/>
      <c r="R938" s="7"/>
      <c r="S938" s="7"/>
      <c r="T938" s="7"/>
      <c r="U938" s="7"/>
      <c r="V938" s="7"/>
      <c r="W938" s="7"/>
      <c r="X938" s="5"/>
      <c r="Y938" s="5"/>
      <c r="Z938" s="5"/>
      <c r="AA938" s="5"/>
      <c r="AB938" s="5"/>
    </row>
    <row r="939" spans="1:28" ht="12.75" customHeight="1" x14ac:dyDescent="0.25">
      <c r="A939" s="5"/>
      <c r="B939" s="5"/>
      <c r="C939" s="5"/>
      <c r="D939" s="164"/>
      <c r="E939" s="6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7"/>
      <c r="R939" s="7"/>
      <c r="S939" s="7"/>
      <c r="T939" s="7"/>
      <c r="U939" s="7"/>
      <c r="V939" s="7"/>
      <c r="W939" s="7"/>
      <c r="X939" s="5"/>
      <c r="Y939" s="5"/>
      <c r="Z939" s="5"/>
      <c r="AA939" s="5"/>
      <c r="AB939" s="5"/>
    </row>
    <row r="940" spans="1:28" ht="12.75" customHeight="1" x14ac:dyDescent="0.25">
      <c r="A940" s="5"/>
      <c r="B940" s="5"/>
      <c r="C940" s="5"/>
      <c r="D940" s="164"/>
      <c r="E940" s="6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7"/>
      <c r="R940" s="7"/>
      <c r="S940" s="7"/>
      <c r="T940" s="7"/>
      <c r="U940" s="7"/>
      <c r="V940" s="7"/>
      <c r="W940" s="7"/>
      <c r="X940" s="5"/>
      <c r="Y940" s="5"/>
      <c r="Z940" s="5"/>
      <c r="AA940" s="5"/>
      <c r="AB940" s="5"/>
    </row>
    <row r="941" spans="1:28" ht="12.75" customHeight="1" x14ac:dyDescent="0.25">
      <c r="A941" s="5"/>
      <c r="B941" s="5"/>
      <c r="C941" s="5"/>
      <c r="D941" s="164"/>
      <c r="E941" s="6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7"/>
      <c r="R941" s="7"/>
      <c r="S941" s="7"/>
      <c r="T941" s="7"/>
      <c r="U941" s="7"/>
      <c r="V941" s="7"/>
      <c r="W941" s="7"/>
      <c r="X941" s="5"/>
      <c r="Y941" s="5"/>
      <c r="Z941" s="5"/>
      <c r="AA941" s="5"/>
      <c r="AB941" s="5"/>
    </row>
    <row r="942" spans="1:28" ht="12.75" customHeight="1" x14ac:dyDescent="0.25">
      <c r="A942" s="5"/>
      <c r="B942" s="5"/>
      <c r="C942" s="5"/>
      <c r="D942" s="164"/>
      <c r="E942" s="6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7"/>
      <c r="R942" s="7"/>
      <c r="S942" s="7"/>
      <c r="T942" s="7"/>
      <c r="U942" s="7"/>
      <c r="V942" s="7"/>
      <c r="W942" s="7"/>
      <c r="X942" s="5"/>
      <c r="Y942" s="5"/>
      <c r="Z942" s="5"/>
      <c r="AA942" s="5"/>
      <c r="AB942" s="5"/>
    </row>
    <row r="943" spans="1:28" ht="12.75" customHeight="1" x14ac:dyDescent="0.25">
      <c r="A943" s="5"/>
      <c r="B943" s="5"/>
      <c r="C943" s="5"/>
      <c r="D943" s="164"/>
      <c r="E943" s="6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7"/>
      <c r="R943" s="7"/>
      <c r="S943" s="7"/>
      <c r="T943" s="7"/>
      <c r="U943" s="7"/>
      <c r="V943" s="7"/>
      <c r="W943" s="7"/>
      <c r="X943" s="5"/>
      <c r="Y943" s="5"/>
      <c r="Z943" s="5"/>
      <c r="AA943" s="5"/>
      <c r="AB943" s="5"/>
    </row>
    <row r="944" spans="1:28" ht="12.75" customHeight="1" x14ac:dyDescent="0.25">
      <c r="A944" s="5"/>
      <c r="B944" s="5"/>
      <c r="C944" s="5"/>
      <c r="D944" s="164"/>
      <c r="E944" s="6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7"/>
      <c r="R944" s="7"/>
      <c r="S944" s="7"/>
      <c r="T944" s="7"/>
      <c r="U944" s="7"/>
      <c r="V944" s="7"/>
      <c r="W944" s="7"/>
      <c r="X944" s="5"/>
      <c r="Y944" s="5"/>
      <c r="Z944" s="5"/>
      <c r="AA944" s="5"/>
      <c r="AB944" s="5"/>
    </row>
    <row r="945" spans="1:28" ht="12.75" customHeight="1" x14ac:dyDescent="0.25">
      <c r="A945" s="5"/>
      <c r="B945" s="5"/>
      <c r="C945" s="5"/>
      <c r="D945" s="164"/>
      <c r="E945" s="6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7"/>
      <c r="R945" s="7"/>
      <c r="S945" s="7"/>
      <c r="T945" s="7"/>
      <c r="U945" s="7"/>
      <c r="V945" s="7"/>
      <c r="W945" s="7"/>
      <c r="X945" s="5"/>
      <c r="Y945" s="5"/>
      <c r="Z945" s="5"/>
      <c r="AA945" s="5"/>
      <c r="AB945" s="5"/>
    </row>
    <row r="946" spans="1:28" ht="12.75" customHeight="1" x14ac:dyDescent="0.25">
      <c r="A946" s="5"/>
      <c r="B946" s="5"/>
      <c r="C946" s="5"/>
      <c r="D946" s="164"/>
      <c r="E946" s="6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7"/>
      <c r="R946" s="7"/>
      <c r="S946" s="7"/>
      <c r="T946" s="7"/>
      <c r="U946" s="7"/>
      <c r="V946" s="7"/>
      <c r="W946" s="7"/>
      <c r="X946" s="5"/>
      <c r="Y946" s="5"/>
      <c r="Z946" s="5"/>
      <c r="AA946" s="5"/>
      <c r="AB946" s="5"/>
    </row>
    <row r="947" spans="1:28" ht="12.75" customHeight="1" x14ac:dyDescent="0.25">
      <c r="A947" s="5"/>
      <c r="B947" s="5"/>
      <c r="C947" s="5"/>
      <c r="D947" s="164"/>
      <c r="E947" s="6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7"/>
      <c r="R947" s="7"/>
      <c r="S947" s="7"/>
      <c r="T947" s="7"/>
      <c r="U947" s="7"/>
      <c r="V947" s="7"/>
      <c r="W947" s="7"/>
      <c r="X947" s="5"/>
      <c r="Y947" s="5"/>
      <c r="Z947" s="5"/>
      <c r="AA947" s="5"/>
      <c r="AB947" s="5"/>
    </row>
    <row r="948" spans="1:28" ht="12.75" customHeight="1" x14ac:dyDescent="0.25">
      <c r="A948" s="5"/>
      <c r="B948" s="5"/>
      <c r="C948" s="5"/>
      <c r="D948" s="164"/>
      <c r="E948" s="6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7"/>
      <c r="R948" s="7"/>
      <c r="S948" s="7"/>
      <c r="T948" s="7"/>
      <c r="U948" s="7"/>
      <c r="V948" s="7"/>
      <c r="W948" s="7"/>
      <c r="X948" s="5"/>
      <c r="Y948" s="5"/>
      <c r="Z948" s="5"/>
      <c r="AA948" s="5"/>
      <c r="AB948" s="5"/>
    </row>
    <row r="949" spans="1:28" ht="12.75" customHeight="1" x14ac:dyDescent="0.25">
      <c r="A949" s="5"/>
      <c r="B949" s="5"/>
      <c r="C949" s="5"/>
      <c r="D949" s="164"/>
      <c r="E949" s="6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7"/>
      <c r="R949" s="7"/>
      <c r="S949" s="7"/>
      <c r="T949" s="7"/>
      <c r="U949" s="7"/>
      <c r="V949" s="7"/>
      <c r="W949" s="7"/>
      <c r="X949" s="5"/>
      <c r="Y949" s="5"/>
      <c r="Z949" s="5"/>
      <c r="AA949" s="5"/>
      <c r="AB949" s="5"/>
    </row>
    <row r="950" spans="1:28" ht="12.75" customHeight="1" x14ac:dyDescent="0.25">
      <c r="A950" s="5"/>
      <c r="B950" s="5"/>
      <c r="C950" s="5"/>
      <c r="D950" s="164"/>
      <c r="E950" s="6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7"/>
      <c r="R950" s="7"/>
      <c r="S950" s="7"/>
      <c r="T950" s="7"/>
      <c r="U950" s="7"/>
      <c r="V950" s="7"/>
      <c r="W950" s="7"/>
      <c r="X950" s="5"/>
      <c r="Y950" s="5"/>
      <c r="Z950" s="5"/>
      <c r="AA950" s="5"/>
      <c r="AB950" s="5"/>
    </row>
    <row r="951" spans="1:28" ht="12.75" customHeight="1" x14ac:dyDescent="0.25">
      <c r="A951" s="5"/>
      <c r="B951" s="5"/>
      <c r="C951" s="5"/>
      <c r="D951" s="164"/>
      <c r="E951" s="6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7"/>
      <c r="R951" s="7"/>
      <c r="S951" s="7"/>
      <c r="T951" s="7"/>
      <c r="U951" s="7"/>
      <c r="V951" s="7"/>
      <c r="W951" s="7"/>
      <c r="X951" s="5"/>
      <c r="Y951" s="5"/>
      <c r="Z951" s="5"/>
      <c r="AA951" s="5"/>
      <c r="AB951" s="5"/>
    </row>
    <row r="952" spans="1:28" ht="12.75" customHeight="1" x14ac:dyDescent="0.25">
      <c r="A952" s="5"/>
      <c r="B952" s="5"/>
      <c r="C952" s="5"/>
      <c r="D952" s="164"/>
      <c r="E952" s="6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7"/>
      <c r="R952" s="7"/>
      <c r="S952" s="7"/>
      <c r="T952" s="7"/>
      <c r="U952" s="7"/>
      <c r="V952" s="7"/>
      <c r="W952" s="7"/>
      <c r="X952" s="5"/>
      <c r="Y952" s="5"/>
      <c r="Z952" s="5"/>
      <c r="AA952" s="5"/>
      <c r="AB952" s="5"/>
    </row>
    <row r="953" spans="1:28" ht="12.75" customHeight="1" x14ac:dyDescent="0.25">
      <c r="A953" s="5"/>
      <c r="B953" s="5"/>
      <c r="C953" s="5"/>
      <c r="D953" s="164"/>
      <c r="E953" s="6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7"/>
      <c r="R953" s="7"/>
      <c r="S953" s="7"/>
      <c r="T953" s="7"/>
      <c r="U953" s="7"/>
      <c r="V953" s="7"/>
      <c r="W953" s="7"/>
      <c r="X953" s="5"/>
      <c r="Y953" s="5"/>
      <c r="Z953" s="5"/>
      <c r="AA953" s="5"/>
      <c r="AB953" s="5"/>
    </row>
    <row r="954" spans="1:28" ht="12.75" customHeight="1" x14ac:dyDescent="0.25">
      <c r="A954" s="5"/>
      <c r="B954" s="5"/>
      <c r="C954" s="5"/>
      <c r="D954" s="164"/>
      <c r="E954" s="6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7"/>
      <c r="R954" s="7"/>
      <c r="S954" s="7"/>
      <c r="T954" s="7"/>
      <c r="U954" s="7"/>
      <c r="V954" s="7"/>
      <c r="W954" s="7"/>
      <c r="X954" s="5"/>
      <c r="Y954" s="5"/>
      <c r="Z954" s="5"/>
      <c r="AA954" s="5"/>
      <c r="AB954" s="5"/>
    </row>
    <row r="955" spans="1:28" ht="12.75" customHeight="1" x14ac:dyDescent="0.25">
      <c r="A955" s="5"/>
      <c r="B955" s="5"/>
      <c r="C955" s="5"/>
      <c r="D955" s="164"/>
      <c r="E955" s="6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7"/>
      <c r="R955" s="7"/>
      <c r="S955" s="7"/>
      <c r="T955" s="7"/>
      <c r="U955" s="7"/>
      <c r="V955" s="7"/>
      <c r="W955" s="7"/>
      <c r="X955" s="5"/>
      <c r="Y955" s="5"/>
      <c r="Z955" s="5"/>
      <c r="AA955" s="5"/>
      <c r="AB955" s="5"/>
    </row>
    <row r="956" spans="1:28" ht="12.75" customHeight="1" x14ac:dyDescent="0.25">
      <c r="A956" s="5"/>
      <c r="B956" s="5"/>
      <c r="C956" s="5"/>
      <c r="D956" s="164"/>
      <c r="E956" s="6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7"/>
      <c r="R956" s="7"/>
      <c r="S956" s="7"/>
      <c r="T956" s="7"/>
      <c r="U956" s="7"/>
      <c r="V956" s="7"/>
      <c r="W956" s="7"/>
      <c r="X956" s="5"/>
      <c r="Y956" s="5"/>
      <c r="Z956" s="5"/>
      <c r="AA956" s="5"/>
      <c r="AB956" s="5"/>
    </row>
    <row r="957" spans="1:28" ht="12.75" customHeight="1" x14ac:dyDescent="0.25">
      <c r="A957" s="5"/>
      <c r="B957" s="5"/>
      <c r="C957" s="5"/>
      <c r="D957" s="164"/>
      <c r="E957" s="6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7"/>
      <c r="R957" s="7"/>
      <c r="S957" s="7"/>
      <c r="T957" s="7"/>
      <c r="U957" s="7"/>
      <c r="V957" s="7"/>
      <c r="W957" s="7"/>
      <c r="X957" s="5"/>
      <c r="Y957" s="5"/>
      <c r="Z957" s="5"/>
      <c r="AA957" s="5"/>
      <c r="AB957" s="5"/>
    </row>
    <row r="958" spans="1:28" ht="12.75" customHeight="1" x14ac:dyDescent="0.25">
      <c r="A958" s="5"/>
      <c r="B958" s="5"/>
      <c r="C958" s="5"/>
      <c r="D958" s="164"/>
      <c r="E958" s="6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7"/>
      <c r="R958" s="7"/>
      <c r="S958" s="7"/>
      <c r="T958" s="7"/>
      <c r="U958" s="7"/>
      <c r="V958" s="7"/>
      <c r="W958" s="7"/>
      <c r="X958" s="5"/>
      <c r="Y958" s="5"/>
      <c r="Z958" s="5"/>
      <c r="AA958" s="5"/>
      <c r="AB958" s="5"/>
    </row>
    <row r="959" spans="1:28" ht="12.75" customHeight="1" x14ac:dyDescent="0.25">
      <c r="A959" s="5"/>
      <c r="B959" s="5"/>
      <c r="C959" s="5"/>
      <c r="D959" s="164"/>
      <c r="E959" s="6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7"/>
      <c r="R959" s="7"/>
      <c r="S959" s="7"/>
      <c r="T959" s="7"/>
      <c r="U959" s="7"/>
      <c r="V959" s="7"/>
      <c r="W959" s="7"/>
      <c r="X959" s="5"/>
      <c r="Y959" s="5"/>
      <c r="Z959" s="5"/>
      <c r="AA959" s="5"/>
      <c r="AB959" s="5"/>
    </row>
    <row r="960" spans="1:28" ht="12.75" customHeight="1" x14ac:dyDescent="0.25">
      <c r="A960" s="5"/>
      <c r="B960" s="5"/>
      <c r="C960" s="5"/>
      <c r="D960" s="164"/>
      <c r="E960" s="6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7"/>
      <c r="R960" s="7"/>
      <c r="S960" s="7"/>
      <c r="T960" s="7"/>
      <c r="U960" s="7"/>
      <c r="V960" s="7"/>
      <c r="W960" s="7"/>
      <c r="X960" s="5"/>
      <c r="Y960" s="5"/>
      <c r="Z960" s="5"/>
      <c r="AA960" s="5"/>
      <c r="AB960" s="5"/>
    </row>
    <row r="961" spans="1:28" ht="12.75" customHeight="1" x14ac:dyDescent="0.25">
      <c r="A961" s="5"/>
      <c r="B961" s="5"/>
      <c r="C961" s="5"/>
      <c r="D961" s="164"/>
      <c r="E961" s="6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7"/>
      <c r="R961" s="7"/>
      <c r="S961" s="7"/>
      <c r="T961" s="7"/>
      <c r="U961" s="7"/>
      <c r="V961" s="7"/>
      <c r="W961" s="7"/>
      <c r="X961" s="5"/>
      <c r="Y961" s="5"/>
      <c r="Z961" s="5"/>
      <c r="AA961" s="5"/>
      <c r="AB961" s="5"/>
    </row>
    <row r="962" spans="1:28" ht="12.75" customHeight="1" x14ac:dyDescent="0.25">
      <c r="A962" s="5"/>
      <c r="B962" s="5"/>
      <c r="C962" s="5"/>
      <c r="D962" s="164"/>
      <c r="E962" s="6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7"/>
      <c r="R962" s="7"/>
      <c r="S962" s="7"/>
      <c r="T962" s="7"/>
      <c r="U962" s="7"/>
      <c r="V962" s="7"/>
      <c r="W962" s="7"/>
      <c r="X962" s="5"/>
      <c r="Y962" s="5"/>
      <c r="Z962" s="5"/>
      <c r="AA962" s="5"/>
      <c r="AB962" s="5"/>
    </row>
    <row r="963" spans="1:28" ht="12.75" customHeight="1" x14ac:dyDescent="0.25">
      <c r="A963" s="5"/>
      <c r="B963" s="5"/>
      <c r="C963" s="5"/>
      <c r="D963" s="164"/>
      <c r="E963" s="6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7"/>
      <c r="R963" s="7"/>
      <c r="S963" s="7"/>
      <c r="T963" s="7"/>
      <c r="U963" s="7"/>
      <c r="V963" s="7"/>
      <c r="W963" s="7"/>
      <c r="X963" s="5"/>
      <c r="Y963" s="5"/>
      <c r="Z963" s="5"/>
      <c r="AA963" s="5"/>
      <c r="AB963" s="5"/>
    </row>
    <row r="964" spans="1:28" ht="12.75" customHeight="1" x14ac:dyDescent="0.25">
      <c r="A964" s="5"/>
      <c r="B964" s="5"/>
      <c r="C964" s="5"/>
      <c r="D964" s="164"/>
      <c r="E964" s="6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7"/>
      <c r="R964" s="7"/>
      <c r="S964" s="7"/>
      <c r="T964" s="7"/>
      <c r="U964" s="7"/>
      <c r="V964" s="7"/>
      <c r="W964" s="7"/>
      <c r="X964" s="5"/>
      <c r="Y964" s="5"/>
      <c r="Z964" s="5"/>
      <c r="AA964" s="5"/>
      <c r="AB964" s="5"/>
    </row>
    <row r="965" spans="1:28" ht="12.75" customHeight="1" x14ac:dyDescent="0.25">
      <c r="A965" s="5"/>
      <c r="B965" s="5"/>
      <c r="C965" s="5"/>
      <c r="D965" s="164"/>
      <c r="E965" s="6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7"/>
      <c r="R965" s="7"/>
      <c r="S965" s="7"/>
      <c r="T965" s="7"/>
      <c r="U965" s="7"/>
      <c r="V965" s="7"/>
      <c r="W965" s="7"/>
      <c r="X965" s="5"/>
      <c r="Y965" s="5"/>
      <c r="Z965" s="5"/>
      <c r="AA965" s="5"/>
      <c r="AB965" s="5"/>
    </row>
    <row r="966" spans="1:28" ht="12.75" customHeight="1" x14ac:dyDescent="0.25">
      <c r="A966" s="5"/>
      <c r="B966" s="5"/>
      <c r="C966" s="5"/>
      <c r="D966" s="164"/>
      <c r="E966" s="6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7"/>
      <c r="R966" s="7"/>
      <c r="S966" s="7"/>
      <c r="T966" s="7"/>
      <c r="U966" s="7"/>
      <c r="V966" s="7"/>
      <c r="W966" s="7"/>
      <c r="X966" s="5"/>
      <c r="Y966" s="5"/>
      <c r="Z966" s="5"/>
      <c r="AA966" s="5"/>
      <c r="AB966" s="5"/>
    </row>
    <row r="967" spans="1:28" ht="12.75" customHeight="1" x14ac:dyDescent="0.25">
      <c r="A967" s="5"/>
      <c r="B967" s="5"/>
      <c r="C967" s="5"/>
      <c r="D967" s="164"/>
      <c r="E967" s="6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7"/>
      <c r="R967" s="7"/>
      <c r="S967" s="7"/>
      <c r="T967" s="7"/>
      <c r="U967" s="7"/>
      <c r="V967" s="7"/>
      <c r="W967" s="7"/>
      <c r="X967" s="5"/>
      <c r="Y967" s="5"/>
      <c r="Z967" s="5"/>
      <c r="AA967" s="5"/>
      <c r="AB967" s="5"/>
    </row>
    <row r="968" spans="1:28" ht="12.75" customHeight="1" x14ac:dyDescent="0.25">
      <c r="A968" s="5"/>
      <c r="B968" s="5"/>
      <c r="C968" s="5"/>
      <c r="D968" s="164"/>
      <c r="E968" s="6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7"/>
      <c r="R968" s="7"/>
      <c r="S968" s="7"/>
      <c r="T968" s="7"/>
      <c r="U968" s="7"/>
      <c r="V968" s="7"/>
      <c r="W968" s="7"/>
      <c r="X968" s="5"/>
      <c r="Y968" s="5"/>
      <c r="Z968" s="5"/>
      <c r="AA968" s="5"/>
      <c r="AB968" s="5"/>
    </row>
    <row r="969" spans="1:28" ht="12.75" customHeight="1" x14ac:dyDescent="0.25">
      <c r="A969" s="5"/>
      <c r="B969" s="5"/>
      <c r="C969" s="5"/>
      <c r="D969" s="164"/>
      <c r="E969" s="6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7"/>
      <c r="R969" s="7"/>
      <c r="S969" s="7"/>
      <c r="T969" s="7"/>
      <c r="U969" s="7"/>
      <c r="V969" s="7"/>
      <c r="W969" s="7"/>
      <c r="X969" s="5"/>
      <c r="Y969" s="5"/>
      <c r="Z969" s="5"/>
      <c r="AA969" s="5"/>
      <c r="AB969" s="5"/>
    </row>
    <row r="970" spans="1:28" ht="12.75" customHeight="1" x14ac:dyDescent="0.25">
      <c r="A970" s="5"/>
      <c r="B970" s="5"/>
      <c r="C970" s="5"/>
      <c r="D970" s="164"/>
      <c r="E970" s="6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7"/>
      <c r="R970" s="7"/>
      <c r="S970" s="7"/>
      <c r="T970" s="7"/>
      <c r="U970" s="7"/>
      <c r="V970" s="7"/>
      <c r="W970" s="7"/>
      <c r="X970" s="5"/>
      <c r="Y970" s="5"/>
      <c r="Z970" s="5"/>
      <c r="AA970" s="5"/>
      <c r="AB970" s="5"/>
    </row>
    <row r="971" spans="1:28" ht="12.75" customHeight="1" x14ac:dyDescent="0.25">
      <c r="A971" s="5"/>
      <c r="B971" s="5"/>
      <c r="C971" s="5"/>
      <c r="D971" s="164"/>
      <c r="E971" s="6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7"/>
      <c r="R971" s="7"/>
      <c r="S971" s="7"/>
      <c r="T971" s="7"/>
      <c r="U971" s="7"/>
      <c r="V971" s="7"/>
      <c r="W971" s="7"/>
      <c r="X971" s="5"/>
      <c r="Y971" s="5"/>
      <c r="Z971" s="5"/>
      <c r="AA971" s="5"/>
      <c r="AB971" s="5"/>
    </row>
    <row r="972" spans="1:28" ht="12.75" customHeight="1" x14ac:dyDescent="0.25">
      <c r="A972" s="5"/>
      <c r="B972" s="5"/>
      <c r="C972" s="5"/>
      <c r="D972" s="164"/>
      <c r="E972" s="6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7"/>
      <c r="R972" s="7"/>
      <c r="S972" s="7"/>
      <c r="T972" s="7"/>
      <c r="U972" s="7"/>
      <c r="V972" s="7"/>
      <c r="W972" s="7"/>
      <c r="X972" s="5"/>
      <c r="Y972" s="5"/>
      <c r="Z972" s="5"/>
      <c r="AA972" s="5"/>
      <c r="AB972" s="5"/>
    </row>
    <row r="973" spans="1:28" ht="12.75" customHeight="1" x14ac:dyDescent="0.25">
      <c r="A973" s="5"/>
      <c r="B973" s="5"/>
      <c r="C973" s="5"/>
      <c r="D973" s="164"/>
      <c r="E973" s="6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7"/>
      <c r="R973" s="7"/>
      <c r="S973" s="7"/>
      <c r="T973" s="7"/>
      <c r="U973" s="7"/>
      <c r="V973" s="7"/>
      <c r="W973" s="7"/>
      <c r="X973" s="5"/>
      <c r="Y973" s="5"/>
      <c r="Z973" s="5"/>
      <c r="AA973" s="5"/>
      <c r="AB973" s="5"/>
    </row>
    <row r="974" spans="1:28" ht="12.75" customHeight="1" x14ac:dyDescent="0.25">
      <c r="A974" s="5"/>
      <c r="B974" s="5"/>
      <c r="C974" s="5"/>
      <c r="D974" s="164"/>
      <c r="E974" s="6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7"/>
      <c r="R974" s="7"/>
      <c r="S974" s="7"/>
      <c r="T974" s="7"/>
      <c r="U974" s="7"/>
      <c r="V974" s="7"/>
      <c r="W974" s="7"/>
      <c r="X974" s="5"/>
      <c r="Y974" s="5"/>
      <c r="Z974" s="5"/>
      <c r="AA974" s="5"/>
      <c r="AB974" s="5"/>
    </row>
    <row r="975" spans="1:28" ht="12.75" customHeight="1" x14ac:dyDescent="0.25">
      <c r="A975" s="5"/>
      <c r="B975" s="5"/>
      <c r="C975" s="5"/>
      <c r="D975" s="164"/>
      <c r="E975" s="6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7"/>
      <c r="R975" s="7"/>
      <c r="S975" s="7"/>
      <c r="T975" s="7"/>
      <c r="U975" s="7"/>
      <c r="V975" s="7"/>
      <c r="W975" s="7"/>
      <c r="X975" s="5"/>
      <c r="Y975" s="5"/>
      <c r="Z975" s="5"/>
      <c r="AA975" s="5"/>
      <c r="AB975" s="5"/>
    </row>
    <row r="976" spans="1:28" ht="12.75" customHeight="1" x14ac:dyDescent="0.25">
      <c r="A976" s="5"/>
      <c r="B976" s="5"/>
      <c r="C976" s="5"/>
      <c r="D976" s="164"/>
      <c r="E976" s="6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7"/>
      <c r="R976" s="7"/>
      <c r="S976" s="7"/>
      <c r="T976" s="7"/>
      <c r="U976" s="7"/>
      <c r="V976" s="7"/>
      <c r="W976" s="7"/>
      <c r="X976" s="5"/>
      <c r="Y976" s="5"/>
      <c r="Z976" s="5"/>
      <c r="AA976" s="5"/>
      <c r="AB976" s="5"/>
    </row>
    <row r="977" spans="1:28" ht="12.75" customHeight="1" x14ac:dyDescent="0.25">
      <c r="A977" s="5"/>
      <c r="B977" s="5"/>
      <c r="C977" s="5"/>
      <c r="D977" s="164"/>
      <c r="E977" s="6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7"/>
      <c r="R977" s="7"/>
      <c r="S977" s="7"/>
      <c r="T977" s="7"/>
      <c r="U977" s="7"/>
      <c r="V977" s="7"/>
      <c r="W977" s="7"/>
      <c r="X977" s="5"/>
      <c r="Y977" s="5"/>
      <c r="Z977" s="5"/>
      <c r="AA977" s="5"/>
      <c r="AB977" s="5"/>
    </row>
    <row r="978" spans="1:28" ht="12.75" customHeight="1" x14ac:dyDescent="0.25">
      <c r="A978" s="5"/>
      <c r="B978" s="5"/>
      <c r="C978" s="5"/>
      <c r="D978" s="164"/>
      <c r="E978" s="6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7"/>
      <c r="R978" s="7"/>
      <c r="S978" s="7"/>
      <c r="T978" s="7"/>
      <c r="U978" s="7"/>
      <c r="V978" s="7"/>
      <c r="W978" s="7"/>
      <c r="X978" s="5"/>
      <c r="Y978" s="5"/>
      <c r="Z978" s="5"/>
      <c r="AA978" s="5"/>
      <c r="AB978" s="5"/>
    </row>
    <row r="979" spans="1:28" ht="12.75" customHeight="1" x14ac:dyDescent="0.25">
      <c r="A979" s="5"/>
      <c r="B979" s="5"/>
      <c r="C979" s="5"/>
      <c r="D979" s="164"/>
      <c r="E979" s="6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7"/>
      <c r="R979" s="7"/>
      <c r="S979" s="7"/>
      <c r="T979" s="7"/>
      <c r="U979" s="7"/>
      <c r="V979" s="7"/>
      <c r="W979" s="7"/>
      <c r="X979" s="5"/>
      <c r="Y979" s="5"/>
      <c r="Z979" s="5"/>
      <c r="AA979" s="5"/>
      <c r="AB979" s="5"/>
    </row>
    <row r="980" spans="1:28" ht="12.75" customHeight="1" x14ac:dyDescent="0.25">
      <c r="A980" s="5"/>
      <c r="B980" s="5"/>
      <c r="C980" s="5"/>
      <c r="D980" s="164"/>
      <c r="E980" s="6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7"/>
      <c r="R980" s="7"/>
      <c r="S980" s="7"/>
      <c r="T980" s="7"/>
      <c r="U980" s="7"/>
      <c r="V980" s="7"/>
      <c r="W980" s="7"/>
      <c r="X980" s="5"/>
      <c r="Y980" s="5"/>
      <c r="Z980" s="5"/>
      <c r="AA980" s="5"/>
      <c r="AB980" s="5"/>
    </row>
    <row r="981" spans="1:28" ht="12.75" customHeight="1" x14ac:dyDescent="0.25">
      <c r="A981" s="5"/>
      <c r="B981" s="5"/>
      <c r="C981" s="5"/>
      <c r="D981" s="164"/>
      <c r="E981" s="6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7"/>
      <c r="R981" s="7"/>
      <c r="S981" s="7"/>
      <c r="T981" s="7"/>
      <c r="U981" s="7"/>
      <c r="V981" s="7"/>
      <c r="W981" s="7"/>
      <c r="X981" s="5"/>
      <c r="Y981" s="5"/>
      <c r="Z981" s="5"/>
      <c r="AA981" s="5"/>
      <c r="AB981" s="5"/>
    </row>
    <row r="982" spans="1:28" ht="12.75" customHeight="1" x14ac:dyDescent="0.25">
      <c r="A982" s="5"/>
      <c r="B982" s="5"/>
      <c r="C982" s="5"/>
      <c r="D982" s="164"/>
      <c r="E982" s="6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7"/>
      <c r="R982" s="7"/>
      <c r="S982" s="7"/>
      <c r="T982" s="7"/>
      <c r="U982" s="7"/>
      <c r="V982" s="7"/>
      <c r="W982" s="7"/>
      <c r="X982" s="5"/>
      <c r="Y982" s="5"/>
      <c r="Z982" s="5"/>
      <c r="AA982" s="5"/>
      <c r="AB982" s="5"/>
    </row>
    <row r="983" spans="1:28" ht="12.75" customHeight="1" x14ac:dyDescent="0.25">
      <c r="A983" s="5"/>
      <c r="B983" s="5"/>
      <c r="C983" s="5"/>
      <c r="D983" s="164"/>
      <c r="E983" s="6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7"/>
      <c r="R983" s="7"/>
      <c r="S983" s="7"/>
      <c r="T983" s="7"/>
      <c r="U983" s="7"/>
      <c r="V983" s="7"/>
      <c r="W983" s="7"/>
      <c r="X983" s="5"/>
      <c r="Y983" s="5"/>
      <c r="Z983" s="5"/>
      <c r="AA983" s="5"/>
      <c r="AB983" s="5"/>
    </row>
    <row r="984" spans="1:28" ht="12.75" customHeight="1" x14ac:dyDescent="0.25">
      <c r="A984" s="5"/>
      <c r="B984" s="5"/>
      <c r="C984" s="5"/>
      <c r="D984" s="164"/>
      <c r="E984" s="6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7"/>
      <c r="R984" s="7"/>
      <c r="S984" s="7"/>
      <c r="T984" s="7"/>
      <c r="U984" s="7"/>
      <c r="V984" s="7"/>
      <c r="W984" s="7"/>
      <c r="X984" s="5"/>
      <c r="Y984" s="5"/>
      <c r="Z984" s="5"/>
      <c r="AA984" s="5"/>
      <c r="AB984" s="5"/>
    </row>
    <row r="985" spans="1:28" ht="12.75" customHeight="1" x14ac:dyDescent="0.25">
      <c r="A985" s="5"/>
      <c r="B985" s="5"/>
      <c r="C985" s="5"/>
      <c r="D985" s="164"/>
      <c r="E985" s="6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7"/>
      <c r="R985" s="7"/>
      <c r="S985" s="7"/>
      <c r="T985" s="7"/>
      <c r="U985" s="7"/>
      <c r="V985" s="7"/>
      <c r="W985" s="7"/>
      <c r="X985" s="5"/>
      <c r="Y985" s="5"/>
      <c r="Z985" s="5"/>
      <c r="AA985" s="5"/>
      <c r="AB985" s="5"/>
    </row>
    <row r="986" spans="1:28" ht="12.75" customHeight="1" x14ac:dyDescent="0.25">
      <c r="A986" s="5"/>
      <c r="B986" s="5"/>
      <c r="C986" s="5"/>
      <c r="D986" s="164"/>
      <c r="E986" s="6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7"/>
      <c r="R986" s="7"/>
      <c r="S986" s="7"/>
      <c r="T986" s="7"/>
      <c r="U986" s="7"/>
      <c r="V986" s="7"/>
      <c r="W986" s="7"/>
      <c r="X986" s="5"/>
      <c r="Y986" s="5"/>
      <c r="Z986" s="5"/>
      <c r="AA986" s="5"/>
      <c r="AB986" s="5"/>
    </row>
    <row r="987" spans="1:28" ht="12.75" customHeight="1" x14ac:dyDescent="0.25">
      <c r="A987" s="5"/>
      <c r="B987" s="5"/>
      <c r="C987" s="5"/>
      <c r="D987" s="164"/>
      <c r="E987" s="6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7"/>
      <c r="R987" s="7"/>
      <c r="S987" s="7"/>
      <c r="T987" s="7"/>
      <c r="U987" s="7"/>
      <c r="V987" s="7"/>
      <c r="W987" s="7"/>
      <c r="X987" s="5"/>
      <c r="Y987" s="5"/>
      <c r="Z987" s="5"/>
      <c r="AA987" s="5"/>
      <c r="AB987" s="5"/>
    </row>
    <row r="988" spans="1:28" ht="12.75" customHeight="1" x14ac:dyDescent="0.25">
      <c r="A988" s="5"/>
      <c r="B988" s="5"/>
      <c r="C988" s="5"/>
      <c r="D988" s="164"/>
      <c r="E988" s="6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7"/>
      <c r="R988" s="7"/>
      <c r="S988" s="7"/>
      <c r="T988" s="7"/>
      <c r="U988" s="7"/>
      <c r="V988" s="7"/>
      <c r="W988" s="7"/>
      <c r="X988" s="5"/>
      <c r="Y988" s="5"/>
      <c r="Z988" s="5"/>
      <c r="AA988" s="5"/>
      <c r="AB988" s="5"/>
    </row>
    <row r="989" spans="1:28" ht="12.75" customHeight="1" x14ac:dyDescent="0.25">
      <c r="A989" s="5"/>
      <c r="B989" s="5"/>
      <c r="C989" s="5"/>
      <c r="D989" s="164"/>
      <c r="E989" s="6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7"/>
      <c r="R989" s="7"/>
      <c r="S989" s="7"/>
      <c r="T989" s="7"/>
      <c r="U989" s="7"/>
      <c r="V989" s="7"/>
      <c r="W989" s="7"/>
      <c r="X989" s="5"/>
      <c r="Y989" s="5"/>
      <c r="Z989" s="5"/>
      <c r="AA989" s="5"/>
      <c r="AB989" s="5"/>
    </row>
    <row r="990" spans="1:28" ht="12.75" customHeight="1" x14ac:dyDescent="0.25">
      <c r="A990" s="5"/>
      <c r="B990" s="5"/>
      <c r="C990" s="5"/>
      <c r="D990" s="164"/>
      <c r="E990" s="6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7"/>
      <c r="R990" s="7"/>
      <c r="S990" s="7"/>
      <c r="T990" s="7"/>
      <c r="U990" s="7"/>
      <c r="V990" s="7"/>
      <c r="W990" s="7"/>
      <c r="X990" s="5"/>
      <c r="Y990" s="5"/>
      <c r="Z990" s="5"/>
      <c r="AA990" s="5"/>
      <c r="AB990" s="5"/>
    </row>
    <row r="991" spans="1:28" ht="12.75" customHeight="1" x14ac:dyDescent="0.25">
      <c r="A991" s="5"/>
      <c r="B991" s="5"/>
      <c r="C991" s="5"/>
      <c r="D991" s="164"/>
      <c r="E991" s="6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7"/>
      <c r="R991" s="7"/>
      <c r="S991" s="7"/>
      <c r="T991" s="7"/>
      <c r="U991" s="7"/>
      <c r="V991" s="7"/>
      <c r="W991" s="7"/>
      <c r="X991" s="5"/>
      <c r="Y991" s="5"/>
      <c r="Z991" s="5"/>
      <c r="AA991" s="5"/>
      <c r="AB991" s="5"/>
    </row>
    <row r="992" spans="1:28" ht="12.75" customHeight="1" x14ac:dyDescent="0.25">
      <c r="A992" s="5"/>
      <c r="B992" s="5"/>
      <c r="C992" s="5"/>
      <c r="D992" s="164"/>
      <c r="E992" s="6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7"/>
      <c r="R992" s="7"/>
      <c r="S992" s="7"/>
      <c r="T992" s="7"/>
      <c r="U992" s="7"/>
      <c r="V992" s="7"/>
      <c r="W992" s="7"/>
      <c r="X992" s="5"/>
      <c r="Y992" s="5"/>
      <c r="Z992" s="5"/>
      <c r="AA992" s="5"/>
      <c r="AB992" s="5"/>
    </row>
    <row r="993" spans="1:28" ht="12.75" customHeight="1" x14ac:dyDescent="0.25">
      <c r="A993" s="5"/>
      <c r="B993" s="5"/>
      <c r="C993" s="5"/>
      <c r="D993" s="164"/>
      <c r="E993" s="6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7"/>
      <c r="R993" s="7"/>
      <c r="S993" s="7"/>
      <c r="T993" s="7"/>
      <c r="U993" s="7"/>
      <c r="V993" s="7"/>
      <c r="W993" s="7"/>
      <c r="X993" s="5"/>
      <c r="Y993" s="5"/>
      <c r="Z993" s="5"/>
      <c r="AA993" s="5"/>
      <c r="AB993" s="5"/>
    </row>
    <row r="994" spans="1:28" ht="12.75" customHeight="1" x14ac:dyDescent="0.25">
      <c r="A994" s="5"/>
      <c r="B994" s="5"/>
      <c r="C994" s="5"/>
      <c r="D994" s="164"/>
      <c r="E994" s="6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7"/>
      <c r="R994" s="7"/>
      <c r="S994" s="7"/>
      <c r="T994" s="7"/>
      <c r="U994" s="7"/>
      <c r="V994" s="7"/>
      <c r="W994" s="7"/>
      <c r="X994" s="5"/>
      <c r="Y994" s="5"/>
      <c r="Z994" s="5"/>
      <c r="AA994" s="5"/>
      <c r="AB994" s="5"/>
    </row>
    <row r="995" spans="1:28" ht="12.75" customHeight="1" x14ac:dyDescent="0.25">
      <c r="A995" s="5"/>
      <c r="B995" s="5"/>
      <c r="C995" s="5"/>
      <c r="D995" s="164"/>
      <c r="E995" s="6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7"/>
      <c r="R995" s="7"/>
      <c r="S995" s="7"/>
      <c r="T995" s="7"/>
      <c r="U995" s="7"/>
      <c r="V995" s="7"/>
      <c r="W995" s="7"/>
      <c r="X995" s="5"/>
      <c r="Y995" s="5"/>
      <c r="Z995" s="5"/>
      <c r="AA995" s="5"/>
      <c r="AB995" s="5"/>
    </row>
    <row r="996" spans="1:28" ht="12.75" customHeight="1" x14ac:dyDescent="0.25">
      <c r="A996" s="5"/>
      <c r="B996" s="5"/>
      <c r="C996" s="5"/>
      <c r="D996" s="164"/>
      <c r="E996" s="6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7"/>
      <c r="R996" s="7"/>
      <c r="S996" s="7"/>
      <c r="T996" s="7"/>
      <c r="U996" s="7"/>
      <c r="V996" s="7"/>
      <c r="W996" s="7"/>
      <c r="X996" s="5"/>
      <c r="Y996" s="5"/>
      <c r="Z996" s="5"/>
      <c r="AA996" s="5"/>
      <c r="AB996" s="5"/>
    </row>
    <row r="997" spans="1:28" ht="12.75" customHeight="1" x14ac:dyDescent="0.25">
      <c r="A997" s="5"/>
      <c r="B997" s="5"/>
      <c r="C997" s="5"/>
      <c r="D997" s="164"/>
      <c r="E997" s="6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7"/>
      <c r="R997" s="7"/>
      <c r="S997" s="7"/>
      <c r="T997" s="7"/>
      <c r="U997" s="7"/>
      <c r="V997" s="7"/>
      <c r="W997" s="7"/>
      <c r="X997" s="5"/>
      <c r="Y997" s="5"/>
      <c r="Z997" s="5"/>
      <c r="AA997" s="5"/>
      <c r="AB997" s="5"/>
    </row>
    <row r="998" spans="1:28" ht="12.75" customHeight="1" x14ac:dyDescent="0.25">
      <c r="A998" s="5"/>
      <c r="B998" s="5"/>
      <c r="C998" s="5"/>
      <c r="D998" s="164"/>
      <c r="E998" s="6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7"/>
      <c r="R998" s="7"/>
      <c r="S998" s="7"/>
      <c r="T998" s="7"/>
      <c r="U998" s="7"/>
      <c r="V998" s="7"/>
      <c r="W998" s="7"/>
      <c r="X998" s="5"/>
      <c r="Y998" s="5"/>
      <c r="Z998" s="5"/>
      <c r="AA998" s="5"/>
      <c r="AB998" s="5"/>
    </row>
    <row r="999" spans="1:28" ht="12.75" customHeight="1" x14ac:dyDescent="0.25">
      <c r="A999" s="5"/>
      <c r="B999" s="5"/>
      <c r="C999" s="5"/>
      <c r="D999" s="164"/>
      <c r="E999" s="6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7"/>
      <c r="R999" s="7"/>
      <c r="S999" s="7"/>
      <c r="T999" s="7"/>
      <c r="U999" s="7"/>
      <c r="V999" s="7"/>
      <c r="W999" s="7"/>
      <c r="X999" s="5"/>
      <c r="Y999" s="5"/>
      <c r="Z999" s="5"/>
      <c r="AA999" s="5"/>
      <c r="AB999" s="5"/>
    </row>
    <row r="1000" spans="1:28" ht="12.75" customHeight="1" x14ac:dyDescent="0.25">
      <c r="A1000" s="5"/>
      <c r="B1000" s="5"/>
      <c r="C1000" s="5"/>
      <c r="D1000" s="164"/>
      <c r="E1000" s="6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7"/>
      <c r="R1000" s="7"/>
      <c r="S1000" s="7"/>
      <c r="T1000" s="7"/>
      <c r="U1000" s="7"/>
      <c r="V1000" s="7"/>
      <c r="W1000" s="7"/>
      <c r="X1000" s="5"/>
      <c r="Y1000" s="5"/>
      <c r="Z1000" s="5"/>
      <c r="AA1000" s="5"/>
      <c r="AB1000" s="5"/>
    </row>
    <row r="1001" spans="1:28" ht="12.75" customHeight="1" x14ac:dyDescent="0.25">
      <c r="A1001" s="5"/>
      <c r="B1001" s="5"/>
      <c r="C1001" s="5"/>
      <c r="D1001" s="164"/>
      <c r="E1001" s="6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7"/>
      <c r="R1001" s="7"/>
      <c r="S1001" s="7"/>
      <c r="T1001" s="7"/>
      <c r="U1001" s="7"/>
      <c r="V1001" s="7"/>
      <c r="W1001" s="7"/>
      <c r="X1001" s="5"/>
      <c r="Y1001" s="5"/>
      <c r="Z1001" s="5"/>
      <c r="AA1001" s="5"/>
      <c r="AB1001" s="5"/>
    </row>
    <row r="1002" spans="1:28" ht="12.75" customHeight="1" x14ac:dyDescent="0.25">
      <c r="A1002" s="5"/>
      <c r="B1002" s="5"/>
      <c r="C1002" s="5"/>
      <c r="D1002" s="164"/>
      <c r="E1002" s="6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7"/>
      <c r="R1002" s="7"/>
      <c r="S1002" s="7"/>
      <c r="T1002" s="7"/>
      <c r="U1002" s="7"/>
      <c r="V1002" s="7"/>
      <c r="W1002" s="7"/>
      <c r="X1002" s="5"/>
      <c r="Y1002" s="5"/>
      <c r="Z1002" s="5"/>
      <c r="AA1002" s="5"/>
      <c r="AB1002" s="5"/>
    </row>
    <row r="1003" spans="1:28" ht="12.75" customHeight="1" x14ac:dyDescent="0.25">
      <c r="A1003" s="5"/>
      <c r="B1003" s="5"/>
      <c r="C1003" s="5"/>
      <c r="D1003" s="164"/>
      <c r="E1003" s="6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7"/>
      <c r="R1003" s="7"/>
      <c r="S1003" s="7"/>
      <c r="T1003" s="7"/>
      <c r="U1003" s="7"/>
      <c r="V1003" s="7"/>
      <c r="W1003" s="7"/>
      <c r="X1003" s="5"/>
      <c r="Y1003" s="5"/>
      <c r="Z1003" s="5"/>
      <c r="AA1003" s="5"/>
      <c r="AB1003" s="5"/>
    </row>
    <row r="1004" spans="1:28" ht="12.75" customHeight="1" x14ac:dyDescent="0.25">
      <c r="A1004" s="5"/>
      <c r="B1004" s="5"/>
      <c r="C1004" s="5"/>
      <c r="D1004" s="164"/>
      <c r="E1004" s="6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7"/>
      <c r="R1004" s="7"/>
      <c r="S1004" s="7"/>
      <c r="T1004" s="7"/>
      <c r="U1004" s="7"/>
      <c r="V1004" s="7"/>
      <c r="W1004" s="7"/>
      <c r="X1004" s="5"/>
      <c r="Y1004" s="5"/>
      <c r="Z1004" s="5"/>
      <c r="AA1004" s="5"/>
      <c r="AB1004" s="5"/>
    </row>
    <row r="1005" spans="1:28" ht="12.75" customHeight="1" x14ac:dyDescent="0.25">
      <c r="A1005" s="5"/>
      <c r="B1005" s="5"/>
      <c r="C1005" s="5"/>
      <c r="D1005" s="164"/>
      <c r="E1005" s="6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7"/>
      <c r="R1005" s="7"/>
      <c r="S1005" s="7"/>
      <c r="T1005" s="7"/>
      <c r="U1005" s="7"/>
      <c r="V1005" s="7"/>
      <c r="W1005" s="7"/>
      <c r="X1005" s="5"/>
      <c r="Y1005" s="5"/>
      <c r="Z1005" s="5"/>
      <c r="AA1005" s="5"/>
      <c r="AB1005" s="5"/>
    </row>
    <row r="1006" spans="1:28" ht="12.75" customHeight="1" x14ac:dyDescent="0.25">
      <c r="A1006" s="5"/>
      <c r="B1006" s="5"/>
      <c r="C1006" s="5"/>
      <c r="D1006" s="164"/>
      <c r="E1006" s="6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7"/>
      <c r="R1006" s="7"/>
      <c r="S1006" s="7"/>
      <c r="T1006" s="7"/>
      <c r="U1006" s="7"/>
      <c r="V1006" s="7"/>
      <c r="W1006" s="7"/>
      <c r="X1006" s="5"/>
      <c r="Y1006" s="5"/>
      <c r="Z1006" s="5"/>
      <c r="AA1006" s="5"/>
      <c r="AB1006" s="5"/>
    </row>
    <row r="1007" spans="1:28" ht="12.75" customHeight="1" x14ac:dyDescent="0.25">
      <c r="A1007" s="5"/>
      <c r="B1007" s="5"/>
      <c r="C1007" s="5"/>
      <c r="D1007" s="164"/>
      <c r="E1007" s="6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7"/>
      <c r="R1007" s="7"/>
      <c r="S1007" s="7"/>
      <c r="T1007" s="7"/>
      <c r="U1007" s="7"/>
      <c r="V1007" s="7"/>
      <c r="W1007" s="7"/>
      <c r="X1007" s="5"/>
      <c r="Y1007" s="5"/>
      <c r="Z1007" s="5"/>
      <c r="AA1007" s="5"/>
      <c r="AB1007" s="5"/>
    </row>
    <row r="1008" spans="1:28" ht="12.75" customHeight="1" x14ac:dyDescent="0.25">
      <c r="A1008" s="5"/>
      <c r="B1008" s="5"/>
      <c r="C1008" s="5"/>
      <c r="D1008" s="164"/>
      <c r="E1008" s="6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7"/>
      <c r="R1008" s="7"/>
      <c r="S1008" s="7"/>
      <c r="T1008" s="7"/>
      <c r="U1008" s="7"/>
      <c r="V1008" s="7"/>
      <c r="W1008" s="7"/>
      <c r="X1008" s="5"/>
      <c r="Y1008" s="5"/>
      <c r="Z1008" s="5"/>
      <c r="AA1008" s="5"/>
      <c r="AB1008" s="5"/>
    </row>
    <row r="1009" spans="1:28" ht="12.75" customHeight="1" x14ac:dyDescent="0.25">
      <c r="A1009" s="5"/>
      <c r="B1009" s="5"/>
      <c r="C1009" s="5"/>
      <c r="D1009" s="164"/>
      <c r="E1009" s="6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7"/>
      <c r="R1009" s="7"/>
      <c r="S1009" s="7"/>
      <c r="T1009" s="7"/>
      <c r="U1009" s="7"/>
      <c r="V1009" s="7"/>
      <c r="W1009" s="7"/>
      <c r="X1009" s="5"/>
      <c r="Y1009" s="5"/>
      <c r="Z1009" s="5"/>
      <c r="AA1009" s="5"/>
      <c r="AB1009" s="5"/>
    </row>
    <row r="1010" spans="1:28" ht="12.75" customHeight="1" x14ac:dyDescent="0.25">
      <c r="A1010" s="5"/>
      <c r="B1010" s="5"/>
      <c r="C1010" s="5"/>
      <c r="D1010" s="164"/>
      <c r="E1010" s="6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7"/>
      <c r="R1010" s="7"/>
      <c r="S1010" s="7"/>
      <c r="T1010" s="7"/>
      <c r="U1010" s="7"/>
      <c r="V1010" s="7"/>
      <c r="W1010" s="7"/>
      <c r="X1010" s="5"/>
      <c r="Y1010" s="5"/>
      <c r="Z1010" s="5"/>
      <c r="AA1010" s="5"/>
      <c r="AB1010" s="5"/>
    </row>
    <row r="1011" spans="1:28" ht="12.75" customHeight="1" x14ac:dyDescent="0.25">
      <c r="A1011" s="5"/>
      <c r="B1011" s="5"/>
      <c r="C1011" s="5"/>
      <c r="D1011" s="164"/>
      <c r="E1011" s="6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7"/>
      <c r="R1011" s="7"/>
      <c r="S1011" s="7"/>
      <c r="T1011" s="7"/>
      <c r="U1011" s="7"/>
      <c r="V1011" s="7"/>
      <c r="W1011" s="7"/>
      <c r="X1011" s="5"/>
      <c r="Y1011" s="5"/>
      <c r="Z1011" s="5"/>
      <c r="AA1011" s="5"/>
      <c r="AB1011" s="5"/>
    </row>
    <row r="1012" spans="1:28" ht="12.75" customHeight="1" x14ac:dyDescent="0.25">
      <c r="A1012" s="5"/>
      <c r="B1012" s="5"/>
      <c r="C1012" s="5"/>
      <c r="D1012" s="164"/>
      <c r="E1012" s="6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7"/>
      <c r="R1012" s="7"/>
      <c r="S1012" s="7"/>
      <c r="T1012" s="7"/>
      <c r="U1012" s="7"/>
      <c r="V1012" s="7"/>
      <c r="W1012" s="7"/>
      <c r="X1012" s="5"/>
      <c r="Y1012" s="5"/>
      <c r="Z1012" s="5"/>
      <c r="AA1012" s="5"/>
      <c r="AB1012" s="5"/>
    </row>
    <row r="1013" spans="1:28" ht="12.75" customHeight="1" x14ac:dyDescent="0.25">
      <c r="A1013" s="5"/>
      <c r="B1013" s="5"/>
      <c r="C1013" s="5"/>
      <c r="D1013" s="164"/>
      <c r="E1013" s="6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7"/>
      <c r="R1013" s="7"/>
      <c r="S1013" s="7"/>
      <c r="T1013" s="7"/>
      <c r="U1013" s="7"/>
      <c r="V1013" s="7"/>
      <c r="W1013" s="7"/>
      <c r="X1013" s="5"/>
      <c r="Y1013" s="5"/>
      <c r="Z1013" s="5"/>
      <c r="AA1013" s="5"/>
      <c r="AB1013" s="5"/>
    </row>
    <row r="1014" spans="1:28" ht="12.75" customHeight="1" x14ac:dyDescent="0.25">
      <c r="A1014" s="5"/>
      <c r="B1014" s="5"/>
      <c r="C1014" s="5"/>
      <c r="D1014" s="164"/>
      <c r="E1014" s="6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7"/>
      <c r="R1014" s="7"/>
      <c r="S1014" s="7"/>
      <c r="T1014" s="7"/>
      <c r="U1014" s="7"/>
      <c r="V1014" s="7"/>
      <c r="W1014" s="7"/>
      <c r="X1014" s="5"/>
      <c r="Y1014" s="5"/>
      <c r="Z1014" s="5"/>
      <c r="AA1014" s="5"/>
      <c r="AB1014" s="5"/>
    </row>
    <row r="1015" spans="1:28" ht="12.75" customHeight="1" x14ac:dyDescent="0.25">
      <c r="A1015" s="5"/>
      <c r="B1015" s="5"/>
      <c r="C1015" s="5"/>
      <c r="D1015" s="164"/>
      <c r="E1015" s="6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7"/>
      <c r="R1015" s="7"/>
      <c r="S1015" s="7"/>
      <c r="T1015" s="7"/>
      <c r="U1015" s="7"/>
      <c r="V1015" s="7"/>
      <c r="W1015" s="7"/>
      <c r="X1015" s="5"/>
      <c r="Y1015" s="5"/>
      <c r="Z1015" s="5"/>
      <c r="AA1015" s="5"/>
      <c r="AB1015" s="5"/>
    </row>
    <row r="1016" spans="1:28" ht="12.75" customHeight="1" x14ac:dyDescent="0.25">
      <c r="A1016" s="5"/>
      <c r="B1016" s="5"/>
      <c r="C1016" s="5"/>
      <c r="D1016" s="164"/>
      <c r="E1016" s="6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7"/>
      <c r="R1016" s="7"/>
      <c r="S1016" s="7"/>
      <c r="T1016" s="7"/>
      <c r="U1016" s="7"/>
      <c r="V1016" s="7"/>
      <c r="W1016" s="7"/>
      <c r="X1016" s="5"/>
      <c r="Y1016" s="5"/>
      <c r="Z1016" s="5"/>
      <c r="AA1016" s="5"/>
      <c r="AB1016" s="5"/>
    </row>
    <row r="1017" spans="1:28" ht="12.75" customHeight="1" x14ac:dyDescent="0.25">
      <c r="A1017" s="5"/>
      <c r="B1017" s="5"/>
      <c r="C1017" s="5"/>
      <c r="D1017" s="164"/>
      <c r="E1017" s="6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7"/>
      <c r="R1017" s="7"/>
      <c r="S1017" s="7"/>
      <c r="T1017" s="7"/>
      <c r="U1017" s="7"/>
      <c r="V1017" s="7"/>
      <c r="W1017" s="7"/>
      <c r="X1017" s="5"/>
      <c r="Y1017" s="5"/>
      <c r="Z1017" s="5"/>
      <c r="AA1017" s="5"/>
      <c r="AB1017" s="5"/>
    </row>
    <row r="1018" spans="1:28" ht="12.75" customHeight="1" x14ac:dyDescent="0.25">
      <c r="A1018" s="5"/>
      <c r="B1018" s="5"/>
      <c r="C1018" s="5"/>
      <c r="D1018" s="164"/>
      <c r="E1018" s="6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7"/>
      <c r="R1018" s="7"/>
      <c r="S1018" s="7"/>
      <c r="T1018" s="7"/>
      <c r="U1018" s="7"/>
      <c r="V1018" s="7"/>
      <c r="W1018" s="7"/>
      <c r="X1018" s="5"/>
      <c r="Y1018" s="5"/>
      <c r="Z1018" s="5"/>
      <c r="AA1018" s="5"/>
      <c r="AB1018" s="5"/>
    </row>
    <row r="1019" spans="1:28" ht="12.75" customHeight="1" x14ac:dyDescent="0.25">
      <c r="A1019" s="5"/>
      <c r="B1019" s="5"/>
      <c r="C1019" s="5"/>
      <c r="D1019" s="164"/>
      <c r="E1019" s="6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7"/>
      <c r="R1019" s="7"/>
      <c r="S1019" s="7"/>
      <c r="T1019" s="7"/>
      <c r="U1019" s="7"/>
      <c r="V1019" s="7"/>
      <c r="W1019" s="7"/>
      <c r="X1019" s="5"/>
      <c r="Y1019" s="5"/>
      <c r="Z1019" s="5"/>
      <c r="AA1019" s="5"/>
      <c r="AB1019" s="5"/>
    </row>
    <row r="1020" spans="1:28" ht="12.75" customHeight="1" x14ac:dyDescent="0.25">
      <c r="A1020" s="5"/>
      <c r="B1020" s="5"/>
      <c r="C1020" s="5"/>
      <c r="D1020" s="164"/>
      <c r="E1020" s="6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7"/>
      <c r="R1020" s="7"/>
      <c r="S1020" s="7"/>
      <c r="T1020" s="7"/>
      <c r="U1020" s="7"/>
      <c r="V1020" s="7"/>
      <c r="W1020" s="7"/>
      <c r="X1020" s="5"/>
      <c r="Y1020" s="5"/>
      <c r="Z1020" s="5"/>
      <c r="AA1020" s="5"/>
      <c r="AB1020" s="5"/>
    </row>
    <row r="1021" spans="1:28" ht="12.75" customHeight="1" x14ac:dyDescent="0.25">
      <c r="A1021" s="5"/>
      <c r="B1021" s="5"/>
      <c r="C1021" s="5"/>
      <c r="D1021" s="164"/>
      <c r="E1021" s="6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7"/>
      <c r="R1021" s="7"/>
      <c r="S1021" s="7"/>
      <c r="T1021" s="7"/>
      <c r="U1021" s="7"/>
      <c r="V1021" s="7"/>
      <c r="W1021" s="7"/>
      <c r="X1021" s="5"/>
      <c r="Y1021" s="5"/>
      <c r="Z1021" s="5"/>
      <c r="AA1021" s="5"/>
      <c r="AB1021" s="5"/>
    </row>
    <row r="1022" spans="1:28" ht="12.75" customHeight="1" x14ac:dyDescent="0.25">
      <c r="A1022" s="5"/>
      <c r="B1022" s="5"/>
      <c r="C1022" s="5"/>
      <c r="D1022" s="164"/>
      <c r="E1022" s="6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7"/>
      <c r="R1022" s="7"/>
      <c r="S1022" s="7"/>
      <c r="T1022" s="7"/>
      <c r="U1022" s="7"/>
      <c r="V1022" s="7"/>
      <c r="W1022" s="7"/>
      <c r="X1022" s="5"/>
      <c r="Y1022" s="5"/>
      <c r="Z1022" s="5"/>
      <c r="AA1022" s="5"/>
      <c r="AB1022" s="5"/>
    </row>
    <row r="1023" spans="1:28" ht="12.75" customHeight="1" x14ac:dyDescent="0.25">
      <c r="A1023" s="5"/>
      <c r="B1023" s="5"/>
      <c r="C1023" s="5"/>
      <c r="D1023" s="164"/>
      <c r="E1023" s="6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7"/>
      <c r="R1023" s="7"/>
      <c r="S1023" s="7"/>
      <c r="T1023" s="7"/>
      <c r="U1023" s="7"/>
      <c r="V1023" s="7"/>
      <c r="W1023" s="7"/>
      <c r="X1023" s="5"/>
      <c r="Y1023" s="5"/>
      <c r="Z1023" s="5"/>
      <c r="AA1023" s="5"/>
      <c r="AB1023" s="5"/>
    </row>
    <row r="1024" spans="1:28" ht="12.75" customHeight="1" x14ac:dyDescent="0.25">
      <c r="A1024" s="5"/>
      <c r="B1024" s="5"/>
      <c r="C1024" s="5"/>
      <c r="D1024" s="164"/>
      <c r="E1024" s="6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7"/>
      <c r="R1024" s="7"/>
      <c r="S1024" s="7"/>
      <c r="T1024" s="7"/>
      <c r="U1024" s="7"/>
      <c r="V1024" s="7"/>
      <c r="W1024" s="7"/>
      <c r="X1024" s="5"/>
      <c r="Y1024" s="5"/>
      <c r="Z1024" s="5"/>
      <c r="AA1024" s="5"/>
      <c r="AB1024" s="5"/>
    </row>
    <row r="1025" spans="1:28" ht="12.75" customHeight="1" x14ac:dyDescent="0.25">
      <c r="A1025" s="5"/>
      <c r="B1025" s="5"/>
      <c r="C1025" s="5"/>
      <c r="D1025" s="164"/>
      <c r="E1025" s="6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7"/>
      <c r="R1025" s="7"/>
      <c r="S1025" s="7"/>
      <c r="T1025" s="7"/>
      <c r="U1025" s="7"/>
      <c r="V1025" s="7"/>
      <c r="W1025" s="7"/>
      <c r="X1025" s="5"/>
      <c r="Y1025" s="5"/>
      <c r="Z1025" s="5"/>
      <c r="AA1025" s="5"/>
      <c r="AB1025" s="5"/>
    </row>
    <row r="1026" spans="1:28" ht="12.75" customHeight="1" x14ac:dyDescent="0.25">
      <c r="A1026" s="5"/>
      <c r="B1026" s="5"/>
      <c r="C1026" s="5"/>
      <c r="D1026" s="164"/>
      <c r="E1026" s="6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7"/>
      <c r="R1026" s="7"/>
      <c r="S1026" s="7"/>
      <c r="T1026" s="7"/>
      <c r="U1026" s="7"/>
      <c r="V1026" s="7"/>
      <c r="W1026" s="7"/>
      <c r="X1026" s="5"/>
      <c r="Y1026" s="5"/>
      <c r="Z1026" s="5"/>
      <c r="AA1026" s="5"/>
      <c r="AB1026" s="5"/>
    </row>
    <row r="1027" spans="1:28" ht="12.75" customHeight="1" x14ac:dyDescent="0.25">
      <c r="A1027" s="5"/>
      <c r="B1027" s="5"/>
      <c r="C1027" s="5"/>
      <c r="D1027" s="164"/>
      <c r="E1027" s="6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7"/>
      <c r="R1027" s="7"/>
      <c r="S1027" s="7"/>
      <c r="T1027" s="7"/>
      <c r="U1027" s="7"/>
      <c r="V1027" s="7"/>
      <c r="W1027" s="7"/>
      <c r="X1027" s="5"/>
      <c r="Y1027" s="5"/>
      <c r="Z1027" s="5"/>
      <c r="AA1027" s="5"/>
      <c r="AB1027" s="5"/>
    </row>
    <row r="1028" spans="1:28" ht="12.75" customHeight="1" x14ac:dyDescent="0.25">
      <c r="A1028" s="5"/>
      <c r="B1028" s="5"/>
      <c r="C1028" s="5"/>
      <c r="D1028" s="164"/>
      <c r="E1028" s="6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7"/>
      <c r="R1028" s="7"/>
      <c r="S1028" s="7"/>
      <c r="T1028" s="7"/>
      <c r="U1028" s="7"/>
      <c r="V1028" s="7"/>
      <c r="W1028" s="7"/>
      <c r="X1028" s="5"/>
      <c r="Y1028" s="5"/>
      <c r="Z1028" s="5"/>
      <c r="AA1028" s="5"/>
      <c r="AB1028" s="5"/>
    </row>
    <row r="1029" spans="1:28" ht="12.75" customHeight="1" x14ac:dyDescent="0.25">
      <c r="A1029" s="5"/>
      <c r="B1029" s="5"/>
      <c r="C1029" s="5"/>
      <c r="D1029" s="164"/>
      <c r="E1029" s="6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7"/>
      <c r="R1029" s="7"/>
      <c r="S1029" s="7"/>
      <c r="T1029" s="7"/>
      <c r="U1029" s="7"/>
      <c r="V1029" s="7"/>
      <c r="W1029" s="7"/>
      <c r="X1029" s="5"/>
      <c r="Y1029" s="5"/>
      <c r="Z1029" s="5"/>
      <c r="AA1029" s="5"/>
      <c r="AB1029" s="5"/>
    </row>
    <row r="1030" spans="1:28" ht="12.75" customHeight="1" x14ac:dyDescent="0.25">
      <c r="A1030" s="5"/>
      <c r="B1030" s="5"/>
      <c r="C1030" s="5"/>
      <c r="D1030" s="164"/>
      <c r="E1030" s="6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7"/>
      <c r="R1030" s="7"/>
      <c r="S1030" s="7"/>
      <c r="T1030" s="7"/>
      <c r="U1030" s="7"/>
      <c r="V1030" s="7"/>
      <c r="W1030" s="7"/>
      <c r="X1030" s="5"/>
      <c r="Y1030" s="5"/>
      <c r="Z1030" s="5"/>
      <c r="AA1030" s="5"/>
      <c r="AB1030" s="5"/>
    </row>
    <row r="1031" spans="1:28" ht="12.75" customHeight="1" x14ac:dyDescent="0.25">
      <c r="A1031" s="5"/>
      <c r="B1031" s="5"/>
      <c r="C1031" s="5"/>
      <c r="D1031" s="164"/>
      <c r="E1031" s="6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7"/>
      <c r="R1031" s="7"/>
      <c r="S1031" s="7"/>
      <c r="T1031" s="7"/>
      <c r="U1031" s="7"/>
      <c r="V1031" s="7"/>
      <c r="W1031" s="7"/>
      <c r="X1031" s="5"/>
      <c r="Y1031" s="5"/>
      <c r="Z1031" s="5"/>
      <c r="AA1031" s="5"/>
      <c r="AB1031" s="5"/>
    </row>
    <row r="1032" spans="1:28" ht="12.75" customHeight="1" x14ac:dyDescent="0.25">
      <c r="A1032" s="5"/>
      <c r="B1032" s="5"/>
      <c r="C1032" s="5"/>
      <c r="D1032" s="164"/>
      <c r="E1032" s="6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7"/>
      <c r="R1032" s="7"/>
      <c r="S1032" s="7"/>
      <c r="T1032" s="7"/>
      <c r="U1032" s="7"/>
      <c r="V1032" s="7"/>
      <c r="W1032" s="7"/>
      <c r="X1032" s="5"/>
      <c r="Y1032" s="5"/>
      <c r="Z1032" s="5"/>
      <c r="AA1032" s="5"/>
      <c r="AB1032" s="5"/>
    </row>
    <row r="1033" spans="1:28" ht="12.75" customHeight="1" x14ac:dyDescent="0.25">
      <c r="A1033" s="5"/>
      <c r="B1033" s="5"/>
      <c r="C1033" s="5"/>
      <c r="D1033" s="164"/>
      <c r="E1033" s="6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7"/>
      <c r="R1033" s="7"/>
      <c r="S1033" s="7"/>
      <c r="T1033" s="7"/>
      <c r="U1033" s="7"/>
      <c r="V1033" s="7"/>
      <c r="W1033" s="7"/>
      <c r="X1033" s="5"/>
      <c r="Y1033" s="5"/>
      <c r="Z1033" s="5"/>
      <c r="AA1033" s="5"/>
      <c r="AB1033" s="5"/>
    </row>
    <row r="1034" spans="1:28" ht="12.75" customHeight="1" x14ac:dyDescent="0.25">
      <c r="A1034" s="5"/>
      <c r="B1034" s="5"/>
      <c r="C1034" s="5"/>
      <c r="D1034" s="164"/>
      <c r="E1034" s="6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7"/>
      <c r="R1034" s="7"/>
      <c r="S1034" s="7"/>
      <c r="T1034" s="7"/>
      <c r="U1034" s="7"/>
      <c r="V1034" s="7"/>
      <c r="W1034" s="7"/>
      <c r="X1034" s="5"/>
      <c r="Y1034" s="5"/>
      <c r="Z1034" s="5"/>
      <c r="AA1034" s="5"/>
      <c r="AB1034" s="5"/>
    </row>
    <row r="1035" spans="1:28" ht="12.75" customHeight="1" x14ac:dyDescent="0.25">
      <c r="A1035" s="5"/>
      <c r="B1035" s="5"/>
      <c r="C1035" s="5"/>
      <c r="D1035" s="164"/>
      <c r="E1035" s="6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7"/>
      <c r="R1035" s="7"/>
      <c r="S1035" s="7"/>
      <c r="T1035" s="7"/>
      <c r="U1035" s="7"/>
      <c r="V1035" s="7"/>
      <c r="W1035" s="7"/>
      <c r="X1035" s="5"/>
      <c r="Y1035" s="5"/>
      <c r="Z1035" s="5"/>
      <c r="AA1035" s="5"/>
      <c r="AB1035" s="5"/>
    </row>
    <row r="1036" spans="1:28" ht="12.75" customHeight="1" x14ac:dyDescent="0.25">
      <c r="A1036" s="5"/>
      <c r="B1036" s="5"/>
      <c r="C1036" s="5"/>
      <c r="D1036" s="164"/>
      <c r="E1036" s="6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7"/>
      <c r="R1036" s="7"/>
      <c r="S1036" s="7"/>
      <c r="T1036" s="7"/>
      <c r="U1036" s="7"/>
      <c r="V1036" s="7"/>
      <c r="W1036" s="7"/>
      <c r="X1036" s="5"/>
      <c r="Y1036" s="5"/>
      <c r="Z1036" s="5"/>
      <c r="AA1036" s="5"/>
      <c r="AB1036" s="5"/>
    </row>
    <row r="1037" spans="1:28" ht="12.75" customHeight="1" x14ac:dyDescent="0.25">
      <c r="A1037" s="5"/>
      <c r="B1037" s="5"/>
      <c r="C1037" s="5"/>
      <c r="D1037" s="164"/>
      <c r="E1037" s="6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7"/>
      <c r="R1037" s="7"/>
      <c r="S1037" s="7"/>
      <c r="T1037" s="7"/>
      <c r="U1037" s="7"/>
      <c r="V1037" s="7"/>
      <c r="W1037" s="7"/>
      <c r="X1037" s="5"/>
      <c r="Y1037" s="5"/>
      <c r="Z1037" s="5"/>
      <c r="AA1037" s="5"/>
      <c r="AB1037" s="5"/>
    </row>
    <row r="1038" spans="1:28" ht="12.75" customHeight="1" x14ac:dyDescent="0.25">
      <c r="A1038" s="5"/>
      <c r="B1038" s="5"/>
      <c r="C1038" s="5"/>
      <c r="D1038" s="164"/>
      <c r="E1038" s="6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7"/>
      <c r="R1038" s="7"/>
      <c r="S1038" s="7"/>
      <c r="T1038" s="7"/>
      <c r="U1038" s="7"/>
      <c r="V1038" s="7"/>
      <c r="W1038" s="7"/>
      <c r="X1038" s="5"/>
      <c r="Y1038" s="5"/>
      <c r="Z1038" s="5"/>
      <c r="AA1038" s="5"/>
      <c r="AB1038" s="5"/>
    </row>
    <row r="1039" spans="1:28" ht="12.75" customHeight="1" x14ac:dyDescent="0.25">
      <c r="A1039" s="5"/>
      <c r="B1039" s="5"/>
      <c r="C1039" s="5"/>
      <c r="D1039" s="164"/>
      <c r="E1039" s="6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7"/>
      <c r="R1039" s="7"/>
      <c r="S1039" s="7"/>
      <c r="T1039" s="7"/>
      <c r="U1039" s="7"/>
      <c r="V1039" s="7"/>
      <c r="W1039" s="7"/>
      <c r="X1039" s="5"/>
      <c r="Y1039" s="5"/>
      <c r="Z1039" s="5"/>
      <c r="AA1039" s="5"/>
      <c r="AB1039" s="5"/>
    </row>
    <row r="1040" spans="1:28" ht="12.75" customHeight="1" x14ac:dyDescent="0.25">
      <c r="A1040" s="5"/>
      <c r="B1040" s="5"/>
      <c r="C1040" s="5"/>
      <c r="D1040" s="164"/>
      <c r="E1040" s="6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7"/>
      <c r="R1040" s="7"/>
      <c r="S1040" s="7"/>
      <c r="T1040" s="7"/>
      <c r="U1040" s="7"/>
      <c r="V1040" s="7"/>
      <c r="W1040" s="7"/>
      <c r="X1040" s="5"/>
      <c r="Y1040" s="5"/>
      <c r="Z1040" s="5"/>
      <c r="AA1040" s="5"/>
      <c r="AB1040" s="5"/>
    </row>
    <row r="1041" spans="1:28" ht="12.75" customHeight="1" x14ac:dyDescent="0.25">
      <c r="A1041" s="5"/>
      <c r="B1041" s="5"/>
      <c r="C1041" s="5"/>
      <c r="D1041" s="164"/>
      <c r="E1041" s="6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7"/>
      <c r="R1041" s="7"/>
      <c r="S1041" s="7"/>
      <c r="T1041" s="7"/>
      <c r="U1041" s="7"/>
      <c r="V1041" s="7"/>
      <c r="W1041" s="7"/>
      <c r="X1041" s="5"/>
      <c r="Y1041" s="5"/>
      <c r="Z1041" s="5"/>
      <c r="AA1041" s="5"/>
      <c r="AB1041" s="5"/>
    </row>
    <row r="1042" spans="1:28" ht="12.75" customHeight="1" x14ac:dyDescent="0.25">
      <c r="A1042" s="5"/>
      <c r="B1042" s="5"/>
      <c r="C1042" s="5"/>
      <c r="D1042" s="164"/>
      <c r="E1042" s="6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7"/>
      <c r="R1042" s="7"/>
      <c r="S1042" s="7"/>
      <c r="T1042" s="7"/>
      <c r="U1042" s="7"/>
      <c r="V1042" s="7"/>
      <c r="W1042" s="7"/>
      <c r="X1042" s="5"/>
      <c r="Y1042" s="5"/>
      <c r="Z1042" s="5"/>
      <c r="AA1042" s="5"/>
      <c r="AB1042" s="5"/>
    </row>
    <row r="1043" spans="1:28" ht="12.75" customHeight="1" x14ac:dyDescent="0.25">
      <c r="A1043" s="5"/>
      <c r="B1043" s="5"/>
      <c r="C1043" s="5"/>
      <c r="D1043" s="164"/>
      <c r="E1043" s="6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7"/>
      <c r="R1043" s="7"/>
      <c r="S1043" s="7"/>
      <c r="T1043" s="7"/>
      <c r="U1043" s="7"/>
      <c r="V1043" s="7"/>
      <c r="W1043" s="7"/>
      <c r="X1043" s="5"/>
      <c r="Y1043" s="5"/>
      <c r="Z1043" s="5"/>
      <c r="AA1043" s="5"/>
      <c r="AB1043" s="5"/>
    </row>
    <row r="1044" spans="1:28" ht="12.75" customHeight="1" x14ac:dyDescent="0.25">
      <c r="A1044" s="5"/>
      <c r="B1044" s="5"/>
      <c r="C1044" s="5"/>
      <c r="D1044" s="164"/>
      <c r="E1044" s="6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7"/>
      <c r="R1044" s="7"/>
      <c r="S1044" s="7"/>
      <c r="T1044" s="7"/>
      <c r="U1044" s="7"/>
      <c r="V1044" s="7"/>
      <c r="W1044" s="7"/>
      <c r="X1044" s="5"/>
      <c r="Y1044" s="5"/>
      <c r="Z1044" s="5"/>
      <c r="AA1044" s="5"/>
      <c r="AB1044" s="5"/>
    </row>
    <row r="1045" spans="1:28" ht="12.75" customHeight="1" x14ac:dyDescent="0.25">
      <c r="A1045" s="5"/>
      <c r="B1045" s="5"/>
      <c r="C1045" s="5"/>
      <c r="D1045" s="164"/>
      <c r="E1045" s="6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7"/>
      <c r="R1045" s="7"/>
      <c r="S1045" s="7"/>
      <c r="T1045" s="7"/>
      <c r="U1045" s="7"/>
      <c r="V1045" s="7"/>
      <c r="W1045" s="7"/>
      <c r="X1045" s="5"/>
      <c r="Y1045" s="5"/>
      <c r="Z1045" s="5"/>
      <c r="AA1045" s="5"/>
      <c r="AB1045" s="5"/>
    </row>
    <row r="1046" spans="1:28" ht="12.75" customHeight="1" x14ac:dyDescent="0.25">
      <c r="A1046" s="5"/>
      <c r="B1046" s="5"/>
      <c r="C1046" s="5"/>
      <c r="D1046" s="164"/>
      <c r="E1046" s="6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7"/>
      <c r="R1046" s="7"/>
      <c r="S1046" s="7"/>
      <c r="T1046" s="7"/>
      <c r="U1046" s="7"/>
      <c r="V1046" s="7"/>
      <c r="W1046" s="7"/>
      <c r="X1046" s="5"/>
      <c r="Y1046" s="5"/>
      <c r="Z1046" s="5"/>
      <c r="AA1046" s="5"/>
      <c r="AB1046" s="5"/>
    </row>
    <row r="1047" spans="1:28" ht="12.75" customHeight="1" x14ac:dyDescent="0.25">
      <c r="A1047" s="5"/>
      <c r="B1047" s="5"/>
      <c r="C1047" s="5"/>
      <c r="D1047" s="164"/>
      <c r="E1047" s="6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7"/>
      <c r="R1047" s="7"/>
      <c r="S1047" s="7"/>
      <c r="T1047" s="7"/>
      <c r="U1047" s="7"/>
      <c r="V1047" s="7"/>
      <c r="W1047" s="7"/>
      <c r="X1047" s="5"/>
      <c r="Y1047" s="5"/>
      <c r="Z1047" s="5"/>
      <c r="AA1047" s="5"/>
      <c r="AB1047" s="5"/>
    </row>
    <row r="1048" spans="1:28" ht="12.75" customHeight="1" x14ac:dyDescent="0.25">
      <c r="A1048" s="5"/>
      <c r="B1048" s="5"/>
      <c r="C1048" s="5"/>
      <c r="D1048" s="164"/>
      <c r="E1048" s="6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7"/>
      <c r="R1048" s="7"/>
      <c r="S1048" s="7"/>
      <c r="T1048" s="7"/>
      <c r="U1048" s="7"/>
      <c r="V1048" s="7"/>
      <c r="W1048" s="7"/>
      <c r="X1048" s="5"/>
      <c r="Y1048" s="5"/>
      <c r="Z1048" s="5"/>
      <c r="AA1048" s="5"/>
      <c r="AB1048" s="5"/>
    </row>
    <row r="1049" spans="1:28" ht="12.75" customHeight="1" x14ac:dyDescent="0.25">
      <c r="A1049" s="5"/>
      <c r="B1049" s="5"/>
      <c r="C1049" s="5"/>
      <c r="D1049" s="164"/>
      <c r="E1049" s="6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7"/>
      <c r="R1049" s="7"/>
      <c r="S1049" s="7"/>
      <c r="T1049" s="7"/>
      <c r="U1049" s="7"/>
      <c r="V1049" s="7"/>
      <c r="W1049" s="7"/>
      <c r="X1049" s="5"/>
      <c r="Y1049" s="5"/>
      <c r="Z1049" s="5"/>
      <c r="AA1049" s="5"/>
      <c r="AB1049" s="5"/>
    </row>
    <row r="1050" spans="1:28" ht="12.75" customHeight="1" x14ac:dyDescent="0.25">
      <c r="A1050" s="5"/>
      <c r="B1050" s="5"/>
      <c r="C1050" s="5"/>
      <c r="D1050" s="164"/>
      <c r="E1050" s="6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7"/>
      <c r="R1050" s="7"/>
      <c r="S1050" s="7"/>
      <c r="T1050" s="7"/>
      <c r="U1050" s="7"/>
      <c r="V1050" s="7"/>
      <c r="W1050" s="7"/>
      <c r="X1050" s="5"/>
      <c r="Y1050" s="5"/>
      <c r="Z1050" s="5"/>
      <c r="AA1050" s="5"/>
      <c r="AB1050" s="5"/>
    </row>
    <row r="1051" spans="1:28" ht="12.75" customHeight="1" x14ac:dyDescent="0.25">
      <c r="A1051" s="5"/>
      <c r="B1051" s="5"/>
      <c r="C1051" s="5"/>
      <c r="D1051" s="164"/>
      <c r="E1051" s="6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7"/>
      <c r="R1051" s="7"/>
      <c r="S1051" s="7"/>
      <c r="T1051" s="7"/>
      <c r="U1051" s="7"/>
      <c r="V1051" s="7"/>
      <c r="W1051" s="7"/>
      <c r="X1051" s="5"/>
      <c r="Y1051" s="5"/>
      <c r="Z1051" s="5"/>
      <c r="AA1051" s="5"/>
      <c r="AB1051" s="5"/>
    </row>
    <row r="1052" spans="1:28" ht="12.75" customHeight="1" x14ac:dyDescent="0.25">
      <c r="A1052" s="5"/>
      <c r="B1052" s="5"/>
      <c r="C1052" s="5"/>
      <c r="D1052" s="164"/>
      <c r="E1052" s="6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7"/>
      <c r="R1052" s="7"/>
      <c r="S1052" s="7"/>
      <c r="T1052" s="7"/>
      <c r="U1052" s="7"/>
      <c r="V1052" s="7"/>
      <c r="W1052" s="7"/>
      <c r="X1052" s="5"/>
      <c r="Y1052" s="5"/>
      <c r="Z1052" s="5"/>
      <c r="AA1052" s="5"/>
      <c r="AB1052" s="5"/>
    </row>
    <row r="1053" spans="1:28" ht="12.75" customHeight="1" x14ac:dyDescent="0.25">
      <c r="A1053" s="5"/>
      <c r="B1053" s="5"/>
      <c r="C1053" s="5"/>
      <c r="D1053" s="164"/>
      <c r="E1053" s="6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7"/>
      <c r="R1053" s="7"/>
      <c r="S1053" s="7"/>
      <c r="T1053" s="7"/>
      <c r="U1053" s="7"/>
      <c r="V1053" s="7"/>
      <c r="W1053" s="7"/>
      <c r="X1053" s="5"/>
      <c r="Y1053" s="5"/>
      <c r="Z1053" s="5"/>
      <c r="AA1053" s="5"/>
      <c r="AB1053" s="5"/>
    </row>
    <row r="1054" spans="1:28" ht="12.75" customHeight="1" x14ac:dyDescent="0.25">
      <c r="A1054" s="5"/>
      <c r="B1054" s="5"/>
      <c r="C1054" s="5"/>
      <c r="D1054" s="164"/>
      <c r="E1054" s="6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7"/>
      <c r="R1054" s="7"/>
      <c r="S1054" s="7"/>
      <c r="T1054" s="7"/>
      <c r="U1054" s="7"/>
      <c r="V1054" s="7"/>
      <c r="W1054" s="7"/>
      <c r="X1054" s="5"/>
      <c r="Y1054" s="5"/>
      <c r="Z1054" s="5"/>
      <c r="AA1054" s="5"/>
      <c r="AB1054" s="5"/>
    </row>
    <row r="1055" spans="1:28" ht="12.75" customHeight="1" x14ac:dyDescent="0.25">
      <c r="A1055" s="5"/>
      <c r="B1055" s="5"/>
      <c r="C1055" s="5"/>
      <c r="D1055" s="164"/>
      <c r="E1055" s="6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7"/>
      <c r="R1055" s="7"/>
      <c r="S1055" s="7"/>
      <c r="T1055" s="7"/>
      <c r="U1055" s="7"/>
      <c r="V1055" s="7"/>
      <c r="W1055" s="7"/>
      <c r="X1055" s="5"/>
      <c r="Y1055" s="5"/>
      <c r="Z1055" s="5"/>
      <c r="AA1055" s="5"/>
      <c r="AB1055" s="5"/>
    </row>
    <row r="1056" spans="1:28" ht="12.75" customHeight="1" x14ac:dyDescent="0.25">
      <c r="A1056" s="5"/>
      <c r="B1056" s="5"/>
      <c r="C1056" s="5"/>
      <c r="D1056" s="164"/>
      <c r="E1056" s="6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7"/>
      <c r="R1056" s="7"/>
      <c r="S1056" s="7"/>
      <c r="T1056" s="7"/>
      <c r="U1056" s="7"/>
      <c r="V1056" s="7"/>
      <c r="W1056" s="7"/>
      <c r="X1056" s="5"/>
      <c r="Y1056" s="5"/>
      <c r="Z1056" s="5"/>
      <c r="AA1056" s="5"/>
      <c r="AB1056" s="5"/>
    </row>
    <row r="1057" spans="17:28" ht="12.75" customHeight="1" x14ac:dyDescent="0.25">
      <c r="Q1057" s="7"/>
      <c r="R1057" s="7"/>
      <c r="S1057" s="7"/>
      <c r="T1057" s="7"/>
      <c r="U1057" s="7"/>
      <c r="V1057" s="7"/>
      <c r="W1057" s="7"/>
      <c r="X1057" s="5"/>
      <c r="Y1057" s="5"/>
      <c r="Z1057" s="5"/>
      <c r="AA1057" s="5"/>
      <c r="AB1057" s="5"/>
    </row>
    <row r="1058" spans="17:28" ht="12.75" customHeight="1" x14ac:dyDescent="0.25">
      <c r="Q1058" s="7"/>
      <c r="R1058" s="7"/>
      <c r="S1058" s="7"/>
      <c r="T1058" s="7"/>
      <c r="U1058" s="7"/>
      <c r="V1058" s="7"/>
      <c r="W1058" s="7"/>
      <c r="X1058" s="5"/>
      <c r="Y1058" s="5"/>
      <c r="Z1058" s="5"/>
      <c r="AA1058" s="5"/>
      <c r="AB1058" s="5"/>
    </row>
    <row r="1059" spans="17:28" ht="12.75" customHeight="1" x14ac:dyDescent="0.25">
      <c r="Q1059" s="7"/>
      <c r="R1059" s="7"/>
      <c r="S1059" s="7"/>
      <c r="T1059" s="7"/>
      <c r="U1059" s="7"/>
      <c r="V1059" s="7"/>
      <c r="W1059" s="7"/>
      <c r="X1059" s="5"/>
      <c r="Y1059" s="5"/>
      <c r="Z1059" s="5"/>
      <c r="AA1059" s="5"/>
      <c r="AB1059" s="5"/>
    </row>
    <row r="1060" spans="17:28" ht="12.75" customHeight="1" x14ac:dyDescent="0.25">
      <c r="Q1060" s="7"/>
      <c r="R1060" s="7"/>
      <c r="S1060" s="7"/>
      <c r="T1060" s="7"/>
      <c r="U1060" s="7"/>
      <c r="V1060" s="7"/>
      <c r="W1060" s="7"/>
      <c r="X1060" s="5"/>
      <c r="Y1060" s="5"/>
      <c r="Z1060" s="5"/>
      <c r="AA1060" s="5"/>
      <c r="AB1060" s="5"/>
    </row>
    <row r="1061" spans="17:28" ht="12.75" customHeight="1" x14ac:dyDescent="0.25">
      <c r="Q1061" s="7"/>
      <c r="R1061" s="7"/>
      <c r="S1061" s="7"/>
      <c r="T1061" s="7"/>
      <c r="U1061" s="7"/>
      <c r="V1061" s="7"/>
      <c r="W1061" s="7"/>
      <c r="X1061" s="5"/>
      <c r="Y1061" s="5"/>
      <c r="Z1061" s="5"/>
      <c r="AA1061" s="5"/>
      <c r="AB1061" s="5"/>
    </row>
    <row r="1062" spans="17:28" ht="12.75" customHeight="1" x14ac:dyDescent="0.25">
      <c r="Q1062" s="7"/>
      <c r="R1062" s="7"/>
      <c r="S1062" s="7"/>
      <c r="T1062" s="7"/>
      <c r="U1062" s="7"/>
      <c r="V1062" s="7"/>
      <c r="W1062" s="7"/>
      <c r="X1062" s="5"/>
      <c r="Y1062" s="5"/>
      <c r="Z1062" s="5"/>
      <c r="AA1062" s="5"/>
      <c r="AB1062" s="5"/>
    </row>
    <row r="1063" spans="17:28" ht="12.75" customHeight="1" x14ac:dyDescent="0.25">
      <c r="Q1063" s="7"/>
      <c r="R1063" s="7"/>
      <c r="S1063" s="7"/>
      <c r="T1063" s="7"/>
      <c r="U1063" s="7"/>
      <c r="V1063" s="7"/>
      <c r="W1063" s="7"/>
      <c r="X1063" s="5"/>
      <c r="Y1063" s="5"/>
      <c r="Z1063" s="5"/>
      <c r="AA1063" s="5"/>
      <c r="AB1063" s="5"/>
    </row>
  </sheetData>
  <protectedRanges>
    <protectedRange sqref="K11:L42 K114:L115 K117:L169 K171:L175 K44:L112 K177:L211" name="Диапазон1"/>
    <protectedRange sqref="K113:L113" name="Диапазон1_2"/>
    <protectedRange sqref="K116:L116" name="Диапазон1_3"/>
    <protectedRange sqref="K170:L170" name="Диапазон1_4"/>
    <protectedRange sqref="K43:L43" name="Диапазон1_5"/>
    <protectedRange sqref="K176:L176" name="Диапазон1_5_1"/>
  </protectedRanges>
  <autoFilter ref="A9:AB214" xr:uid="{00000000-0001-0000-0000-000000000000}"/>
  <mergeCells count="14">
    <mergeCell ref="Q14:Q22"/>
    <mergeCell ref="Q156:Q161"/>
    <mergeCell ref="C217:N217"/>
    <mergeCell ref="A4:P4"/>
    <mergeCell ref="K8:L8"/>
    <mergeCell ref="N8:O8"/>
    <mergeCell ref="P8:P9"/>
    <mergeCell ref="A6:P6"/>
    <mergeCell ref="A5:P5"/>
    <mergeCell ref="C230:G230"/>
    <mergeCell ref="C232:F232"/>
    <mergeCell ref="C229:G229"/>
    <mergeCell ref="C220:N220"/>
    <mergeCell ref="Q30:Q42"/>
  </mergeCells>
  <pageMargins left="0.7" right="0.7" top="0.75" bottom="0.75" header="0" footer="0"/>
  <pageSetup paperSize="9" scale="1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BC939-8B9E-45E7-8C69-E8DA786F600A}">
  <sheetPr>
    <tabColor rgb="FF92D050"/>
  </sheetPr>
  <dimension ref="A1:C432"/>
  <sheetViews>
    <sheetView tabSelected="1" topLeftCell="A199" zoomScale="115" zoomScaleNormal="115" workbookViewId="0">
      <selection activeCell="E210" sqref="E210"/>
    </sheetView>
  </sheetViews>
  <sheetFormatPr defaultRowHeight="12.75" x14ac:dyDescent="0.2"/>
  <cols>
    <col min="1" max="1" width="103.140625" style="269" customWidth="1"/>
    <col min="2" max="2" width="9.7109375" style="268" bestFit="1" customWidth="1"/>
    <col min="3" max="3" width="9" style="268" bestFit="1" customWidth="1"/>
    <col min="4" max="16384" width="9.140625" style="268"/>
  </cols>
  <sheetData>
    <row r="1" spans="1:3" x14ac:dyDescent="0.2">
      <c r="A1" s="270" t="s">
        <v>521</v>
      </c>
      <c r="B1" s="268" t="s">
        <v>554</v>
      </c>
    </row>
    <row r="2" spans="1:3" x14ac:dyDescent="0.2">
      <c r="A2" s="270" t="s">
        <v>0</v>
      </c>
      <c r="B2" s="268" t="s">
        <v>554</v>
      </c>
    </row>
    <row r="4" spans="1:3" x14ac:dyDescent="0.2">
      <c r="A4" s="267" t="s">
        <v>557</v>
      </c>
      <c r="B4" s="269"/>
    </row>
    <row r="5" spans="1:3" x14ac:dyDescent="0.2">
      <c r="A5" s="267" t="s">
        <v>1</v>
      </c>
      <c r="B5" s="270" t="s">
        <v>3</v>
      </c>
      <c r="C5" s="268" t="s">
        <v>556</v>
      </c>
    </row>
    <row r="6" spans="1:3" x14ac:dyDescent="0.2">
      <c r="A6" s="269" t="s">
        <v>250</v>
      </c>
      <c r="B6" s="268" t="s">
        <v>26</v>
      </c>
      <c r="C6" s="271">
        <v>221.44</v>
      </c>
    </row>
    <row r="7" spans="1:3" x14ac:dyDescent="0.2">
      <c r="A7" s="269" t="s">
        <v>483</v>
      </c>
      <c r="B7" s="268" t="s">
        <v>29</v>
      </c>
      <c r="C7" s="271">
        <v>6</v>
      </c>
    </row>
    <row r="8" spans="1:3" x14ac:dyDescent="0.2">
      <c r="A8" s="269" t="s">
        <v>485</v>
      </c>
      <c r="B8" s="268" t="s">
        <v>29</v>
      </c>
      <c r="C8" s="271">
        <v>1</v>
      </c>
    </row>
    <row r="9" spans="1:3" x14ac:dyDescent="0.2">
      <c r="A9" s="269" t="s">
        <v>94</v>
      </c>
      <c r="B9" s="268" t="s">
        <v>29</v>
      </c>
      <c r="C9" s="271">
        <v>2</v>
      </c>
    </row>
    <row r="10" spans="1:3" x14ac:dyDescent="0.2">
      <c r="A10" s="269" t="s">
        <v>248</v>
      </c>
      <c r="B10" s="268" t="s">
        <v>27</v>
      </c>
      <c r="C10" s="271">
        <v>171</v>
      </c>
    </row>
    <row r="11" spans="1:3" x14ac:dyDescent="0.2">
      <c r="A11" s="269" t="s">
        <v>305</v>
      </c>
      <c r="B11" s="268" t="s">
        <v>29</v>
      </c>
      <c r="C11" s="271">
        <v>120</v>
      </c>
    </row>
    <row r="12" spans="1:3" x14ac:dyDescent="0.2">
      <c r="A12" s="269" t="s">
        <v>96</v>
      </c>
      <c r="B12" s="268" t="s">
        <v>29</v>
      </c>
      <c r="C12" s="271">
        <v>852</v>
      </c>
    </row>
    <row r="13" spans="1:3" ht="25.5" x14ac:dyDescent="0.2">
      <c r="A13" s="269" t="s">
        <v>517</v>
      </c>
      <c r="B13" s="268" t="s">
        <v>29</v>
      </c>
      <c r="C13" s="271">
        <v>1</v>
      </c>
    </row>
    <row r="14" spans="1:3" ht="25.5" x14ac:dyDescent="0.2">
      <c r="A14" s="269" t="s">
        <v>100</v>
      </c>
      <c r="B14" s="268" t="s">
        <v>29</v>
      </c>
      <c r="C14" s="271">
        <v>7</v>
      </c>
    </row>
    <row r="15" spans="1:3" x14ac:dyDescent="0.2">
      <c r="A15" s="269" t="s">
        <v>102</v>
      </c>
      <c r="B15" s="268" t="s">
        <v>29</v>
      </c>
      <c r="C15" s="271">
        <v>7</v>
      </c>
    </row>
    <row r="16" spans="1:3" x14ac:dyDescent="0.2">
      <c r="A16" s="269" t="s">
        <v>486</v>
      </c>
      <c r="B16" s="268" t="s">
        <v>29</v>
      </c>
      <c r="C16" s="271">
        <v>1</v>
      </c>
    </row>
    <row r="17" spans="1:3" x14ac:dyDescent="0.2">
      <c r="A17" s="269" t="s">
        <v>106</v>
      </c>
      <c r="B17" s="268" t="s">
        <v>29</v>
      </c>
      <c r="C17" s="271">
        <v>1</v>
      </c>
    </row>
    <row r="18" spans="1:3" x14ac:dyDescent="0.2">
      <c r="A18" s="269" t="s">
        <v>108</v>
      </c>
      <c r="B18" s="268" t="s">
        <v>29</v>
      </c>
      <c r="C18" s="271">
        <v>1</v>
      </c>
    </row>
    <row r="19" spans="1:3" x14ac:dyDescent="0.2">
      <c r="A19" s="269" t="s">
        <v>450</v>
      </c>
      <c r="B19" s="268" t="s">
        <v>29</v>
      </c>
      <c r="C19" s="271">
        <v>4</v>
      </c>
    </row>
    <row r="20" spans="1:3" x14ac:dyDescent="0.2">
      <c r="A20" s="269" t="s">
        <v>454</v>
      </c>
      <c r="B20" s="268" t="s">
        <v>29</v>
      </c>
      <c r="C20" s="271">
        <v>1</v>
      </c>
    </row>
    <row r="21" spans="1:3" x14ac:dyDescent="0.2">
      <c r="A21" s="269" t="s">
        <v>114</v>
      </c>
      <c r="B21" s="268" t="s">
        <v>29</v>
      </c>
      <c r="C21" s="271">
        <v>1</v>
      </c>
    </row>
    <row r="22" spans="1:3" x14ac:dyDescent="0.2">
      <c r="A22" s="269" t="s">
        <v>453</v>
      </c>
      <c r="B22" s="268" t="s">
        <v>29</v>
      </c>
      <c r="C22" s="271">
        <v>1</v>
      </c>
    </row>
    <row r="23" spans="1:3" x14ac:dyDescent="0.2">
      <c r="A23" s="269" t="s">
        <v>116</v>
      </c>
      <c r="B23" s="268" t="s">
        <v>29</v>
      </c>
      <c r="C23" s="271">
        <v>3</v>
      </c>
    </row>
    <row r="24" spans="1:3" x14ac:dyDescent="0.2">
      <c r="A24" s="269" t="s">
        <v>331</v>
      </c>
      <c r="B24" s="268" t="s">
        <v>29</v>
      </c>
      <c r="C24" s="271">
        <v>6</v>
      </c>
    </row>
    <row r="25" spans="1:3" x14ac:dyDescent="0.2">
      <c r="A25" s="269" t="s">
        <v>327</v>
      </c>
      <c r="B25" s="268" t="s">
        <v>29</v>
      </c>
      <c r="C25" s="271">
        <v>2</v>
      </c>
    </row>
    <row r="26" spans="1:3" x14ac:dyDescent="0.2">
      <c r="A26" s="269" t="s">
        <v>328</v>
      </c>
      <c r="B26" s="268" t="s">
        <v>29</v>
      </c>
      <c r="C26" s="271">
        <v>2</v>
      </c>
    </row>
    <row r="27" spans="1:3" x14ac:dyDescent="0.2">
      <c r="A27" s="269" t="s">
        <v>86</v>
      </c>
      <c r="B27" s="268" t="s">
        <v>29</v>
      </c>
      <c r="C27" s="271">
        <v>2</v>
      </c>
    </row>
    <row r="28" spans="1:3" x14ac:dyDescent="0.2">
      <c r="A28" s="269" t="s">
        <v>329</v>
      </c>
      <c r="B28" s="268" t="s">
        <v>29</v>
      </c>
      <c r="C28" s="271">
        <v>4</v>
      </c>
    </row>
    <row r="29" spans="1:3" x14ac:dyDescent="0.2">
      <c r="A29" s="269" t="s">
        <v>330</v>
      </c>
      <c r="B29" s="268" t="s">
        <v>29</v>
      </c>
      <c r="C29" s="271">
        <v>4</v>
      </c>
    </row>
    <row r="30" spans="1:3" x14ac:dyDescent="0.2">
      <c r="A30" s="269" t="s">
        <v>478</v>
      </c>
      <c r="B30" s="268" t="s">
        <v>29</v>
      </c>
      <c r="C30" s="271">
        <v>2</v>
      </c>
    </row>
    <row r="31" spans="1:3" x14ac:dyDescent="0.2">
      <c r="A31" s="269" t="s">
        <v>479</v>
      </c>
      <c r="B31" s="268" t="s">
        <v>29</v>
      </c>
      <c r="C31" s="271">
        <v>1</v>
      </c>
    </row>
    <row r="32" spans="1:3" x14ac:dyDescent="0.2">
      <c r="A32" s="269" t="s">
        <v>480</v>
      </c>
      <c r="B32" s="268" t="s">
        <v>29</v>
      </c>
      <c r="C32" s="271">
        <v>1</v>
      </c>
    </row>
    <row r="33" spans="1:3" x14ac:dyDescent="0.2">
      <c r="A33" s="269" t="s">
        <v>120</v>
      </c>
      <c r="B33" s="268" t="s">
        <v>29</v>
      </c>
      <c r="C33" s="271">
        <v>7</v>
      </c>
    </row>
    <row r="34" spans="1:3" x14ac:dyDescent="0.2">
      <c r="A34" s="269" t="s">
        <v>121</v>
      </c>
      <c r="B34" s="268" t="s">
        <v>29</v>
      </c>
      <c r="C34" s="271">
        <v>17</v>
      </c>
    </row>
    <row r="35" spans="1:3" x14ac:dyDescent="0.2">
      <c r="A35" s="269" t="s">
        <v>460</v>
      </c>
      <c r="B35" s="268" t="s">
        <v>29</v>
      </c>
      <c r="C35" s="271">
        <v>8</v>
      </c>
    </row>
    <row r="36" spans="1:3" x14ac:dyDescent="0.2">
      <c r="A36" s="269" t="s">
        <v>129</v>
      </c>
      <c r="B36" s="268" t="s">
        <v>29</v>
      </c>
      <c r="C36" s="271">
        <v>4</v>
      </c>
    </row>
    <row r="37" spans="1:3" x14ac:dyDescent="0.2">
      <c r="A37" s="269" t="s">
        <v>488</v>
      </c>
      <c r="B37" s="268" t="s">
        <v>29</v>
      </c>
      <c r="C37" s="271">
        <v>13</v>
      </c>
    </row>
    <row r="38" spans="1:3" x14ac:dyDescent="0.2">
      <c r="A38" s="269" t="s">
        <v>461</v>
      </c>
      <c r="B38" s="268" t="s">
        <v>29</v>
      </c>
      <c r="C38" s="271">
        <v>6</v>
      </c>
    </row>
    <row r="39" spans="1:3" x14ac:dyDescent="0.2">
      <c r="A39" s="269" t="s">
        <v>463</v>
      </c>
      <c r="B39" s="268" t="s">
        <v>29</v>
      </c>
      <c r="C39" s="271">
        <v>2</v>
      </c>
    </row>
    <row r="40" spans="1:3" x14ac:dyDescent="0.2">
      <c r="A40" s="269" t="s">
        <v>131</v>
      </c>
      <c r="B40" s="268" t="s">
        <v>29</v>
      </c>
      <c r="C40" s="271">
        <v>4</v>
      </c>
    </row>
    <row r="41" spans="1:3" x14ac:dyDescent="0.2">
      <c r="A41" s="269" t="s">
        <v>133</v>
      </c>
      <c r="B41" s="268" t="s">
        <v>29</v>
      </c>
      <c r="C41" s="271">
        <v>2</v>
      </c>
    </row>
    <row r="42" spans="1:3" x14ac:dyDescent="0.2">
      <c r="A42" s="269" t="s">
        <v>490</v>
      </c>
      <c r="B42" s="268" t="s">
        <v>29</v>
      </c>
      <c r="C42" s="271">
        <v>2</v>
      </c>
    </row>
    <row r="43" spans="1:3" x14ac:dyDescent="0.2">
      <c r="A43" s="269" t="s">
        <v>135</v>
      </c>
      <c r="B43" s="268" t="s">
        <v>29</v>
      </c>
      <c r="C43" s="271">
        <v>4</v>
      </c>
    </row>
    <row r="44" spans="1:3" x14ac:dyDescent="0.2">
      <c r="A44" s="269" t="s">
        <v>469</v>
      </c>
      <c r="B44" s="268" t="s">
        <v>29</v>
      </c>
      <c r="C44" s="271">
        <v>2</v>
      </c>
    </row>
    <row r="45" spans="1:3" x14ac:dyDescent="0.2">
      <c r="A45" s="269" t="s">
        <v>465</v>
      </c>
      <c r="B45" s="268" t="s">
        <v>29</v>
      </c>
      <c r="C45" s="271">
        <v>4</v>
      </c>
    </row>
    <row r="46" spans="1:3" x14ac:dyDescent="0.2">
      <c r="A46" s="269" t="s">
        <v>466</v>
      </c>
      <c r="B46" s="268" t="s">
        <v>29</v>
      </c>
      <c r="C46" s="271">
        <v>2</v>
      </c>
    </row>
    <row r="47" spans="1:3" x14ac:dyDescent="0.2">
      <c r="A47" s="269" t="s">
        <v>471</v>
      </c>
      <c r="B47" s="268" t="s">
        <v>29</v>
      </c>
      <c r="C47" s="271">
        <v>25</v>
      </c>
    </row>
    <row r="48" spans="1:3" x14ac:dyDescent="0.2">
      <c r="A48" s="269" t="s">
        <v>492</v>
      </c>
      <c r="B48" s="268" t="s">
        <v>29</v>
      </c>
      <c r="C48" s="271">
        <v>6</v>
      </c>
    </row>
    <row r="49" spans="1:3" x14ac:dyDescent="0.2">
      <c r="A49" s="269" t="s">
        <v>472</v>
      </c>
      <c r="B49" s="268" t="s">
        <v>29</v>
      </c>
      <c r="C49" s="271">
        <v>5</v>
      </c>
    </row>
    <row r="50" spans="1:3" x14ac:dyDescent="0.2">
      <c r="A50" s="269" t="s">
        <v>473</v>
      </c>
      <c r="B50" s="268" t="s">
        <v>29</v>
      </c>
      <c r="C50" s="271">
        <v>18</v>
      </c>
    </row>
    <row r="51" spans="1:3" x14ac:dyDescent="0.2">
      <c r="A51" s="269" t="s">
        <v>475</v>
      </c>
      <c r="B51" s="268" t="s">
        <v>29</v>
      </c>
      <c r="C51" s="271">
        <v>393</v>
      </c>
    </row>
    <row r="52" spans="1:3" x14ac:dyDescent="0.2">
      <c r="A52" s="269" t="s">
        <v>494</v>
      </c>
      <c r="B52" s="268" t="s">
        <v>29</v>
      </c>
      <c r="C52" s="271">
        <v>49</v>
      </c>
    </row>
    <row r="53" spans="1:3" ht="25.5" x14ac:dyDescent="0.2">
      <c r="A53" s="269" t="s">
        <v>455</v>
      </c>
      <c r="B53" s="268" t="s">
        <v>29</v>
      </c>
      <c r="C53" s="271">
        <v>2</v>
      </c>
    </row>
    <row r="54" spans="1:3" ht="25.5" x14ac:dyDescent="0.2">
      <c r="A54" s="269" t="s">
        <v>457</v>
      </c>
      <c r="B54" s="268" t="s">
        <v>29</v>
      </c>
      <c r="C54" s="271">
        <v>1</v>
      </c>
    </row>
    <row r="55" spans="1:3" x14ac:dyDescent="0.2">
      <c r="A55" s="269" t="s">
        <v>34</v>
      </c>
      <c r="B55" s="268" t="s">
        <v>29</v>
      </c>
      <c r="C55" s="271">
        <v>1224</v>
      </c>
    </row>
    <row r="56" spans="1:3" x14ac:dyDescent="0.2">
      <c r="A56" s="269" t="s">
        <v>32</v>
      </c>
      <c r="B56" s="268" t="s">
        <v>29</v>
      </c>
      <c r="C56" s="271">
        <v>20</v>
      </c>
    </row>
    <row r="57" spans="1:3" x14ac:dyDescent="0.2">
      <c r="A57" s="269" t="s">
        <v>33</v>
      </c>
      <c r="B57" s="268" t="s">
        <v>29</v>
      </c>
      <c r="C57" s="271">
        <v>24</v>
      </c>
    </row>
    <row r="58" spans="1:3" x14ac:dyDescent="0.2">
      <c r="A58" s="269" t="s">
        <v>39</v>
      </c>
      <c r="B58" s="268" t="s">
        <v>29</v>
      </c>
      <c r="C58" s="271">
        <v>6</v>
      </c>
    </row>
    <row r="59" spans="1:3" x14ac:dyDescent="0.2">
      <c r="A59" s="269" t="s">
        <v>88</v>
      </c>
      <c r="B59" s="268" t="s">
        <v>29</v>
      </c>
      <c r="C59" s="271">
        <v>40</v>
      </c>
    </row>
    <row r="60" spans="1:3" x14ac:dyDescent="0.2">
      <c r="A60" s="269" t="s">
        <v>526</v>
      </c>
      <c r="B60" s="268" t="s">
        <v>28</v>
      </c>
      <c r="C60" s="271">
        <v>256.67</v>
      </c>
    </row>
    <row r="61" spans="1:3" x14ac:dyDescent="0.2">
      <c r="A61" s="269" t="s">
        <v>524</v>
      </c>
      <c r="B61" s="268" t="s">
        <v>28</v>
      </c>
      <c r="C61" s="271">
        <v>328.64</v>
      </c>
    </row>
    <row r="62" spans="1:3" x14ac:dyDescent="0.2">
      <c r="A62" s="269" t="s">
        <v>548</v>
      </c>
      <c r="B62" s="268" t="s">
        <v>28</v>
      </c>
      <c r="C62" s="271">
        <v>10.92</v>
      </c>
    </row>
    <row r="63" spans="1:3" x14ac:dyDescent="0.2">
      <c r="A63" s="269" t="s">
        <v>546</v>
      </c>
      <c r="B63" s="268" t="s">
        <v>28</v>
      </c>
      <c r="C63" s="271">
        <v>225.56</v>
      </c>
    </row>
    <row r="64" spans="1:3" x14ac:dyDescent="0.2">
      <c r="A64" s="269" t="s">
        <v>36</v>
      </c>
      <c r="B64" s="268" t="s">
        <v>28</v>
      </c>
      <c r="C64" s="271">
        <v>16129.92</v>
      </c>
    </row>
    <row r="65" spans="1:3" x14ac:dyDescent="0.2">
      <c r="A65" s="269" t="s">
        <v>335</v>
      </c>
      <c r="B65" s="268" t="s">
        <v>29</v>
      </c>
      <c r="C65" s="271">
        <v>8</v>
      </c>
    </row>
    <row r="66" spans="1:3" x14ac:dyDescent="0.2">
      <c r="A66" s="269" t="s">
        <v>332</v>
      </c>
      <c r="B66" s="268" t="s">
        <v>29</v>
      </c>
      <c r="C66" s="271">
        <v>1</v>
      </c>
    </row>
    <row r="67" spans="1:3" x14ac:dyDescent="0.2">
      <c r="A67" s="269" t="s">
        <v>333</v>
      </c>
      <c r="B67" s="268" t="s">
        <v>29</v>
      </c>
      <c r="C67" s="271">
        <v>1</v>
      </c>
    </row>
    <row r="68" spans="1:3" x14ac:dyDescent="0.2">
      <c r="A68" s="269" t="s">
        <v>83</v>
      </c>
      <c r="B68" s="268" t="s">
        <v>29</v>
      </c>
      <c r="C68" s="271">
        <v>2</v>
      </c>
    </row>
    <row r="69" spans="1:3" x14ac:dyDescent="0.2">
      <c r="A69" s="269" t="s">
        <v>84</v>
      </c>
      <c r="B69" s="268" t="s">
        <v>29</v>
      </c>
      <c r="C69" s="271">
        <v>6</v>
      </c>
    </row>
    <row r="70" spans="1:3" x14ac:dyDescent="0.2">
      <c r="A70" s="269" t="s">
        <v>334</v>
      </c>
      <c r="B70" s="268" t="s">
        <v>29</v>
      </c>
      <c r="C70" s="271">
        <v>6</v>
      </c>
    </row>
    <row r="71" spans="1:3" ht="25.5" x14ac:dyDescent="0.2">
      <c r="A71" s="269" t="s">
        <v>40</v>
      </c>
      <c r="B71" s="268" t="s">
        <v>41</v>
      </c>
      <c r="C71" s="271">
        <v>1</v>
      </c>
    </row>
    <row r="72" spans="1:3" x14ac:dyDescent="0.2">
      <c r="A72" s="269" t="s">
        <v>389</v>
      </c>
      <c r="B72" s="268" t="s">
        <v>29</v>
      </c>
      <c r="C72" s="271">
        <v>6</v>
      </c>
    </row>
    <row r="73" spans="1:3" x14ac:dyDescent="0.2">
      <c r="A73" s="269" t="s">
        <v>391</v>
      </c>
      <c r="B73" s="268" t="s">
        <v>29</v>
      </c>
      <c r="C73" s="271">
        <v>14</v>
      </c>
    </row>
    <row r="74" spans="1:3" x14ac:dyDescent="0.2">
      <c r="A74" s="269" t="s">
        <v>393</v>
      </c>
      <c r="B74" s="268" t="s">
        <v>29</v>
      </c>
      <c r="C74" s="271">
        <v>3</v>
      </c>
    </row>
    <row r="75" spans="1:3" x14ac:dyDescent="0.2">
      <c r="A75" s="269" t="s">
        <v>395</v>
      </c>
      <c r="B75" s="268" t="s">
        <v>29</v>
      </c>
      <c r="C75" s="271">
        <v>6</v>
      </c>
    </row>
    <row r="76" spans="1:3" x14ac:dyDescent="0.2">
      <c r="A76" s="269" t="s">
        <v>397</v>
      </c>
      <c r="B76" s="268" t="s">
        <v>29</v>
      </c>
      <c r="C76" s="271">
        <v>1</v>
      </c>
    </row>
    <row r="77" spans="1:3" x14ac:dyDescent="0.2">
      <c r="A77" s="269" t="s">
        <v>399</v>
      </c>
      <c r="B77" s="268" t="s">
        <v>29</v>
      </c>
      <c r="C77" s="271">
        <v>4</v>
      </c>
    </row>
    <row r="78" spans="1:3" x14ac:dyDescent="0.2">
      <c r="A78" s="269" t="s">
        <v>401</v>
      </c>
      <c r="B78" s="268" t="s">
        <v>29</v>
      </c>
      <c r="C78" s="271">
        <v>1</v>
      </c>
    </row>
    <row r="79" spans="1:3" x14ac:dyDescent="0.2">
      <c r="A79" s="269" t="s">
        <v>162</v>
      </c>
      <c r="B79" s="268" t="s">
        <v>29</v>
      </c>
      <c r="C79" s="271">
        <v>4</v>
      </c>
    </row>
    <row r="80" spans="1:3" x14ac:dyDescent="0.2">
      <c r="A80" s="269" t="s">
        <v>164</v>
      </c>
      <c r="B80" s="268" t="s">
        <v>29</v>
      </c>
      <c r="C80" s="271">
        <v>24</v>
      </c>
    </row>
    <row r="81" spans="1:3" x14ac:dyDescent="0.2">
      <c r="A81" s="269" t="s">
        <v>385</v>
      </c>
      <c r="B81" s="268" t="s">
        <v>29</v>
      </c>
      <c r="C81" s="271">
        <v>5</v>
      </c>
    </row>
    <row r="82" spans="1:3" x14ac:dyDescent="0.2">
      <c r="A82" s="269" t="s">
        <v>166</v>
      </c>
      <c r="B82" s="268" t="s">
        <v>29</v>
      </c>
      <c r="C82" s="271">
        <v>27</v>
      </c>
    </row>
    <row r="83" spans="1:3" x14ac:dyDescent="0.2">
      <c r="A83" s="269" t="s">
        <v>387</v>
      </c>
      <c r="B83" s="268" t="s">
        <v>29</v>
      </c>
      <c r="C83" s="271">
        <v>14</v>
      </c>
    </row>
    <row r="84" spans="1:3" x14ac:dyDescent="0.2">
      <c r="A84" s="269" t="s">
        <v>178</v>
      </c>
      <c r="B84" s="268" t="s">
        <v>29</v>
      </c>
      <c r="C84" s="271">
        <v>10</v>
      </c>
    </row>
    <row r="85" spans="1:3" x14ac:dyDescent="0.2">
      <c r="A85" s="269" t="s">
        <v>180</v>
      </c>
      <c r="B85" s="268" t="s">
        <v>29</v>
      </c>
      <c r="C85" s="271">
        <v>17</v>
      </c>
    </row>
    <row r="86" spans="1:3" x14ac:dyDescent="0.2">
      <c r="A86" s="269" t="s">
        <v>182</v>
      </c>
      <c r="B86" s="268" t="s">
        <v>29</v>
      </c>
      <c r="C86" s="271">
        <v>48</v>
      </c>
    </row>
    <row r="87" spans="1:3" x14ac:dyDescent="0.2">
      <c r="A87" s="269" t="s">
        <v>405</v>
      </c>
      <c r="B87" s="268" t="s">
        <v>29</v>
      </c>
      <c r="C87" s="271">
        <v>31</v>
      </c>
    </row>
    <row r="88" spans="1:3" x14ac:dyDescent="0.2">
      <c r="A88" s="269" t="s">
        <v>407</v>
      </c>
      <c r="B88" s="268" t="s">
        <v>29</v>
      </c>
      <c r="C88" s="271">
        <v>56</v>
      </c>
    </row>
    <row r="89" spans="1:3" x14ac:dyDescent="0.2">
      <c r="A89" s="269" t="s">
        <v>409</v>
      </c>
      <c r="B89" s="268" t="s">
        <v>29</v>
      </c>
      <c r="C89" s="271">
        <v>25</v>
      </c>
    </row>
    <row r="90" spans="1:3" x14ac:dyDescent="0.2">
      <c r="A90" s="269" t="s">
        <v>411</v>
      </c>
      <c r="B90" s="268" t="s">
        <v>29</v>
      </c>
      <c r="C90" s="271">
        <v>13</v>
      </c>
    </row>
    <row r="91" spans="1:3" x14ac:dyDescent="0.2">
      <c r="A91" s="269" t="s">
        <v>413</v>
      </c>
      <c r="B91" s="268" t="s">
        <v>29</v>
      </c>
      <c r="C91" s="271">
        <v>2</v>
      </c>
    </row>
    <row r="92" spans="1:3" x14ac:dyDescent="0.2">
      <c r="A92" s="269" t="s">
        <v>415</v>
      </c>
      <c r="B92" s="268" t="s">
        <v>29</v>
      </c>
      <c r="C92" s="271">
        <v>2</v>
      </c>
    </row>
    <row r="93" spans="1:3" x14ac:dyDescent="0.2">
      <c r="A93" s="269" t="s">
        <v>403</v>
      </c>
      <c r="B93" s="268" t="s">
        <v>29</v>
      </c>
      <c r="C93" s="271">
        <v>4</v>
      </c>
    </row>
    <row r="94" spans="1:3" x14ac:dyDescent="0.2">
      <c r="A94" s="269" t="s">
        <v>168</v>
      </c>
      <c r="B94" s="268" t="s">
        <v>29</v>
      </c>
      <c r="C94" s="271">
        <v>34</v>
      </c>
    </row>
    <row r="95" spans="1:3" x14ac:dyDescent="0.2">
      <c r="A95" s="269" t="s">
        <v>170</v>
      </c>
      <c r="B95" s="268" t="s">
        <v>29</v>
      </c>
      <c r="C95" s="271">
        <v>46</v>
      </c>
    </row>
    <row r="96" spans="1:3" x14ac:dyDescent="0.2">
      <c r="A96" s="269" t="s">
        <v>172</v>
      </c>
      <c r="B96" s="268" t="s">
        <v>29</v>
      </c>
      <c r="C96" s="271">
        <v>75</v>
      </c>
    </row>
    <row r="97" spans="1:3" x14ac:dyDescent="0.2">
      <c r="A97" s="269" t="s">
        <v>174</v>
      </c>
      <c r="B97" s="268" t="s">
        <v>29</v>
      </c>
      <c r="C97" s="271">
        <v>19</v>
      </c>
    </row>
    <row r="98" spans="1:3" x14ac:dyDescent="0.2">
      <c r="A98" s="269" t="s">
        <v>176</v>
      </c>
      <c r="B98" s="268" t="s">
        <v>29</v>
      </c>
      <c r="C98" s="271">
        <v>19</v>
      </c>
    </row>
    <row r="99" spans="1:3" x14ac:dyDescent="0.2">
      <c r="A99" s="269" t="s">
        <v>196</v>
      </c>
      <c r="B99" s="268" t="s">
        <v>29</v>
      </c>
      <c r="C99" s="271">
        <v>12</v>
      </c>
    </row>
    <row r="100" spans="1:3" x14ac:dyDescent="0.2">
      <c r="A100" s="269" t="s">
        <v>198</v>
      </c>
      <c r="B100" s="268" t="s">
        <v>29</v>
      </c>
      <c r="C100" s="271">
        <v>32</v>
      </c>
    </row>
    <row r="101" spans="1:3" x14ac:dyDescent="0.2">
      <c r="A101" s="269" t="s">
        <v>200</v>
      </c>
      <c r="B101" s="268" t="s">
        <v>29</v>
      </c>
      <c r="C101" s="271">
        <v>13</v>
      </c>
    </row>
    <row r="102" spans="1:3" x14ac:dyDescent="0.2">
      <c r="A102" s="269" t="s">
        <v>202</v>
      </c>
      <c r="B102" s="268" t="s">
        <v>29</v>
      </c>
      <c r="C102" s="271">
        <v>12</v>
      </c>
    </row>
    <row r="103" spans="1:3" x14ac:dyDescent="0.2">
      <c r="A103" s="269" t="s">
        <v>204</v>
      </c>
      <c r="B103" s="268" t="s">
        <v>29</v>
      </c>
      <c r="C103" s="271">
        <v>12</v>
      </c>
    </row>
    <row r="104" spans="1:3" x14ac:dyDescent="0.2">
      <c r="A104" s="269" t="s">
        <v>206</v>
      </c>
      <c r="B104" s="268" t="s">
        <v>29</v>
      </c>
      <c r="C104" s="271">
        <v>2</v>
      </c>
    </row>
    <row r="105" spans="1:3" x14ac:dyDescent="0.2">
      <c r="A105" s="269" t="s">
        <v>208</v>
      </c>
      <c r="B105" s="268" t="s">
        <v>29</v>
      </c>
      <c r="C105" s="271">
        <v>3</v>
      </c>
    </row>
    <row r="106" spans="1:3" x14ac:dyDescent="0.2">
      <c r="A106" s="269" t="s">
        <v>210</v>
      </c>
      <c r="B106" s="268" t="s">
        <v>29</v>
      </c>
      <c r="C106" s="271">
        <v>12</v>
      </c>
    </row>
    <row r="107" spans="1:3" x14ac:dyDescent="0.2">
      <c r="A107" s="269" t="s">
        <v>212</v>
      </c>
      <c r="B107" s="268" t="s">
        <v>29</v>
      </c>
      <c r="C107" s="271">
        <v>26</v>
      </c>
    </row>
    <row r="108" spans="1:3" x14ac:dyDescent="0.2">
      <c r="A108" s="269" t="s">
        <v>214</v>
      </c>
      <c r="B108" s="268" t="s">
        <v>29</v>
      </c>
      <c r="C108" s="271">
        <v>7</v>
      </c>
    </row>
    <row r="109" spans="1:3" x14ac:dyDescent="0.2">
      <c r="A109" s="269" t="s">
        <v>417</v>
      </c>
      <c r="B109" s="268" t="s">
        <v>29</v>
      </c>
      <c r="C109" s="271">
        <v>9</v>
      </c>
    </row>
    <row r="110" spans="1:3" x14ac:dyDescent="0.2">
      <c r="A110" s="269" t="s">
        <v>419</v>
      </c>
      <c r="B110" s="268" t="s">
        <v>29</v>
      </c>
      <c r="C110" s="271">
        <v>2</v>
      </c>
    </row>
    <row r="111" spans="1:3" x14ac:dyDescent="0.2">
      <c r="A111" s="269" t="s">
        <v>186</v>
      </c>
      <c r="B111" s="268" t="s">
        <v>29</v>
      </c>
      <c r="C111" s="271">
        <v>7</v>
      </c>
    </row>
    <row r="112" spans="1:3" x14ac:dyDescent="0.2">
      <c r="A112" s="269" t="s">
        <v>188</v>
      </c>
      <c r="B112" s="268" t="s">
        <v>29</v>
      </c>
      <c r="C112" s="271">
        <v>5</v>
      </c>
    </row>
    <row r="113" spans="1:3" x14ac:dyDescent="0.2">
      <c r="A113" s="269" t="s">
        <v>190</v>
      </c>
      <c r="B113" s="268" t="s">
        <v>29</v>
      </c>
      <c r="C113" s="271">
        <v>48</v>
      </c>
    </row>
    <row r="114" spans="1:3" x14ac:dyDescent="0.2">
      <c r="A114" s="269" t="s">
        <v>192</v>
      </c>
      <c r="B114" s="268" t="s">
        <v>29</v>
      </c>
      <c r="C114" s="271">
        <v>13</v>
      </c>
    </row>
    <row r="115" spans="1:3" x14ac:dyDescent="0.2">
      <c r="A115" s="269" t="s">
        <v>194</v>
      </c>
      <c r="B115" s="268" t="s">
        <v>29</v>
      </c>
      <c r="C115" s="271">
        <v>10</v>
      </c>
    </row>
    <row r="116" spans="1:3" x14ac:dyDescent="0.2">
      <c r="A116" s="269" t="s">
        <v>224</v>
      </c>
      <c r="B116" s="268" t="s">
        <v>29</v>
      </c>
      <c r="C116" s="271">
        <v>13</v>
      </c>
    </row>
    <row r="117" spans="1:3" x14ac:dyDescent="0.2">
      <c r="A117" s="269" t="s">
        <v>421</v>
      </c>
      <c r="B117" s="268" t="s">
        <v>29</v>
      </c>
      <c r="C117" s="271">
        <v>15</v>
      </c>
    </row>
    <row r="118" spans="1:3" x14ac:dyDescent="0.2">
      <c r="A118" s="269" t="s">
        <v>226</v>
      </c>
      <c r="B118" s="268" t="s">
        <v>29</v>
      </c>
      <c r="C118" s="271">
        <v>57</v>
      </c>
    </row>
    <row r="119" spans="1:3" x14ac:dyDescent="0.2">
      <c r="A119" s="269" t="s">
        <v>423</v>
      </c>
      <c r="B119" s="268" t="s">
        <v>29</v>
      </c>
      <c r="C119" s="271">
        <v>4</v>
      </c>
    </row>
    <row r="120" spans="1:3" x14ac:dyDescent="0.2">
      <c r="A120" s="269" t="s">
        <v>228</v>
      </c>
      <c r="B120" s="268" t="s">
        <v>29</v>
      </c>
      <c r="C120" s="271">
        <v>26</v>
      </c>
    </row>
    <row r="121" spans="1:3" x14ac:dyDescent="0.2">
      <c r="A121" s="269" t="s">
        <v>425</v>
      </c>
      <c r="B121" s="268" t="s">
        <v>29</v>
      </c>
      <c r="C121" s="271">
        <v>20</v>
      </c>
    </row>
    <row r="122" spans="1:3" x14ac:dyDescent="0.2">
      <c r="A122" s="269" t="s">
        <v>230</v>
      </c>
      <c r="B122" s="268" t="s">
        <v>29</v>
      </c>
      <c r="C122" s="271">
        <v>10</v>
      </c>
    </row>
    <row r="123" spans="1:3" x14ac:dyDescent="0.2">
      <c r="A123" s="269" t="s">
        <v>232</v>
      </c>
      <c r="B123" s="268" t="s">
        <v>29</v>
      </c>
      <c r="C123" s="271">
        <v>25</v>
      </c>
    </row>
    <row r="124" spans="1:3" x14ac:dyDescent="0.2">
      <c r="A124" s="269" t="s">
        <v>234</v>
      </c>
      <c r="B124" s="268" t="s">
        <v>29</v>
      </c>
      <c r="C124" s="271">
        <v>23</v>
      </c>
    </row>
    <row r="125" spans="1:3" x14ac:dyDescent="0.2">
      <c r="A125" s="269" t="s">
        <v>427</v>
      </c>
      <c r="B125" s="268" t="s">
        <v>29</v>
      </c>
      <c r="C125" s="271">
        <v>14</v>
      </c>
    </row>
    <row r="126" spans="1:3" x14ac:dyDescent="0.2">
      <c r="A126" s="269" t="s">
        <v>429</v>
      </c>
      <c r="B126" s="268" t="s">
        <v>29</v>
      </c>
      <c r="C126" s="271">
        <v>1</v>
      </c>
    </row>
    <row r="127" spans="1:3" x14ac:dyDescent="0.2">
      <c r="A127" s="269" t="s">
        <v>236</v>
      </c>
      <c r="B127" s="268" t="s">
        <v>29</v>
      </c>
      <c r="C127" s="271">
        <v>7</v>
      </c>
    </row>
    <row r="128" spans="1:3" x14ac:dyDescent="0.2">
      <c r="A128" s="269" t="s">
        <v>431</v>
      </c>
      <c r="B128" s="268" t="s">
        <v>29</v>
      </c>
      <c r="C128" s="271">
        <v>2</v>
      </c>
    </row>
    <row r="129" spans="1:3" x14ac:dyDescent="0.2">
      <c r="A129" s="269" t="s">
        <v>222</v>
      </c>
      <c r="B129" s="268" t="s">
        <v>29</v>
      </c>
      <c r="C129" s="271">
        <v>3</v>
      </c>
    </row>
    <row r="130" spans="1:3" x14ac:dyDescent="0.2">
      <c r="A130" s="269" t="s">
        <v>499</v>
      </c>
      <c r="B130" s="268" t="s">
        <v>29</v>
      </c>
      <c r="C130" s="271">
        <v>3</v>
      </c>
    </row>
    <row r="131" spans="1:3" x14ac:dyDescent="0.2">
      <c r="A131" s="269" t="s">
        <v>501</v>
      </c>
      <c r="B131" s="268" t="s">
        <v>29</v>
      </c>
      <c r="C131" s="271">
        <v>1</v>
      </c>
    </row>
    <row r="132" spans="1:3" x14ac:dyDescent="0.2">
      <c r="A132" s="269" t="s">
        <v>290</v>
      </c>
      <c r="B132" s="268" t="s">
        <v>29</v>
      </c>
      <c r="C132" s="271">
        <v>4</v>
      </c>
    </row>
    <row r="133" spans="1:3" x14ac:dyDescent="0.2">
      <c r="A133" s="269" t="s">
        <v>503</v>
      </c>
      <c r="B133" s="268" t="s">
        <v>29</v>
      </c>
      <c r="C133" s="271">
        <v>7</v>
      </c>
    </row>
    <row r="134" spans="1:3" x14ac:dyDescent="0.2">
      <c r="A134" s="269" t="s">
        <v>296</v>
      </c>
      <c r="B134" s="268" t="s">
        <v>29</v>
      </c>
      <c r="C134" s="271">
        <v>2</v>
      </c>
    </row>
    <row r="135" spans="1:3" x14ac:dyDescent="0.2">
      <c r="A135" s="269" t="s">
        <v>433</v>
      </c>
      <c r="B135" s="268" t="s">
        <v>29</v>
      </c>
      <c r="C135" s="271">
        <v>2</v>
      </c>
    </row>
    <row r="136" spans="1:3" x14ac:dyDescent="0.2">
      <c r="A136" s="269" t="s">
        <v>434</v>
      </c>
      <c r="B136" s="268" t="s">
        <v>29</v>
      </c>
      <c r="C136" s="271">
        <v>1</v>
      </c>
    </row>
    <row r="137" spans="1:3" x14ac:dyDescent="0.2">
      <c r="A137" s="269" t="s">
        <v>272</v>
      </c>
      <c r="B137" s="268" t="s">
        <v>29</v>
      </c>
      <c r="C137" s="271">
        <v>1</v>
      </c>
    </row>
    <row r="138" spans="1:3" x14ac:dyDescent="0.2">
      <c r="A138" s="269" t="s">
        <v>346</v>
      </c>
      <c r="B138" s="268" t="s">
        <v>29</v>
      </c>
      <c r="C138" s="271">
        <v>12</v>
      </c>
    </row>
    <row r="139" spans="1:3" x14ac:dyDescent="0.2">
      <c r="A139" s="269" t="s">
        <v>337</v>
      </c>
      <c r="B139" s="268" t="s">
        <v>29</v>
      </c>
      <c r="C139" s="271">
        <v>4</v>
      </c>
    </row>
    <row r="140" spans="1:3" x14ac:dyDescent="0.2">
      <c r="A140" s="269" t="s">
        <v>339</v>
      </c>
      <c r="B140" s="268" t="s">
        <v>29</v>
      </c>
      <c r="C140" s="271">
        <v>4</v>
      </c>
    </row>
    <row r="141" spans="1:3" x14ac:dyDescent="0.2">
      <c r="A141" s="269" t="s">
        <v>341</v>
      </c>
      <c r="B141" s="268" t="s">
        <v>29</v>
      </c>
      <c r="C141" s="271">
        <v>4</v>
      </c>
    </row>
    <row r="142" spans="1:3" x14ac:dyDescent="0.2">
      <c r="A142" s="269" t="s">
        <v>342</v>
      </c>
      <c r="B142" s="268" t="s">
        <v>29</v>
      </c>
      <c r="C142" s="271">
        <v>8</v>
      </c>
    </row>
    <row r="143" spans="1:3" x14ac:dyDescent="0.2">
      <c r="A143" s="269" t="s">
        <v>344</v>
      </c>
      <c r="B143" s="268" t="s">
        <v>29</v>
      </c>
      <c r="C143" s="271">
        <v>8</v>
      </c>
    </row>
    <row r="144" spans="1:3" x14ac:dyDescent="0.2">
      <c r="A144" s="269" t="s">
        <v>529</v>
      </c>
      <c r="B144" s="268" t="s">
        <v>28</v>
      </c>
      <c r="C144" s="271">
        <v>598.79999999999995</v>
      </c>
    </row>
    <row r="145" spans="1:3" x14ac:dyDescent="0.2">
      <c r="A145" s="269" t="s">
        <v>531</v>
      </c>
      <c r="B145" s="268" t="s">
        <v>28</v>
      </c>
      <c r="C145" s="271">
        <v>14494.8</v>
      </c>
    </row>
    <row r="146" spans="1:3" x14ac:dyDescent="0.2">
      <c r="A146" s="269" t="s">
        <v>550</v>
      </c>
      <c r="B146" s="268" t="s">
        <v>28</v>
      </c>
      <c r="C146" s="271">
        <v>46</v>
      </c>
    </row>
    <row r="147" spans="1:3" ht="25.5" x14ac:dyDescent="0.2">
      <c r="A147" s="269" t="s">
        <v>505</v>
      </c>
      <c r="B147" s="268" t="s">
        <v>29</v>
      </c>
      <c r="C147" s="271">
        <v>6</v>
      </c>
    </row>
    <row r="148" spans="1:3" x14ac:dyDescent="0.2">
      <c r="A148" s="269" t="s">
        <v>137</v>
      </c>
      <c r="B148" s="268" t="s">
        <v>29</v>
      </c>
      <c r="C148" s="271">
        <v>3</v>
      </c>
    </row>
    <row r="149" spans="1:3" x14ac:dyDescent="0.2">
      <c r="A149" s="269" t="s">
        <v>446</v>
      </c>
      <c r="B149" s="268" t="s">
        <v>29</v>
      </c>
      <c r="C149" s="271">
        <v>4</v>
      </c>
    </row>
    <row r="150" spans="1:3" x14ac:dyDescent="0.2">
      <c r="A150" s="269" t="s">
        <v>140</v>
      </c>
      <c r="B150" s="268" t="s">
        <v>29</v>
      </c>
      <c r="C150" s="271">
        <v>961</v>
      </c>
    </row>
    <row r="151" spans="1:3" x14ac:dyDescent="0.2">
      <c r="A151" s="269" t="s">
        <v>447</v>
      </c>
      <c r="B151" s="268" t="s">
        <v>29</v>
      </c>
      <c r="C151" s="271">
        <v>3</v>
      </c>
    </row>
    <row r="152" spans="1:3" x14ac:dyDescent="0.2">
      <c r="A152" s="269" t="s">
        <v>57</v>
      </c>
      <c r="B152" s="268" t="s">
        <v>28</v>
      </c>
      <c r="C152" s="271">
        <v>8463</v>
      </c>
    </row>
    <row r="153" spans="1:3" x14ac:dyDescent="0.2">
      <c r="A153" s="269" t="s">
        <v>58</v>
      </c>
      <c r="B153" s="268" t="s">
        <v>28</v>
      </c>
      <c r="C153" s="271">
        <v>4655</v>
      </c>
    </row>
    <row r="154" spans="1:3" x14ac:dyDescent="0.2">
      <c r="A154" s="269" t="s">
        <v>59</v>
      </c>
      <c r="B154" s="268" t="s">
        <v>28</v>
      </c>
      <c r="C154" s="271">
        <v>4354</v>
      </c>
    </row>
    <row r="155" spans="1:3" x14ac:dyDescent="0.2">
      <c r="A155" s="269" t="s">
        <v>60</v>
      </c>
      <c r="B155" s="268" t="s">
        <v>28</v>
      </c>
      <c r="C155" s="271">
        <v>271</v>
      </c>
    </row>
    <row r="156" spans="1:3" x14ac:dyDescent="0.2">
      <c r="A156" s="269" t="s">
        <v>348</v>
      </c>
      <c r="B156" s="268" t="s">
        <v>28</v>
      </c>
      <c r="C156" s="271">
        <v>121</v>
      </c>
    </row>
    <row r="157" spans="1:3" x14ac:dyDescent="0.2">
      <c r="A157" s="269" t="s">
        <v>349</v>
      </c>
      <c r="B157" s="268" t="s">
        <v>28</v>
      </c>
      <c r="C157" s="271">
        <v>26</v>
      </c>
    </row>
    <row r="158" spans="1:3" x14ac:dyDescent="0.2">
      <c r="A158" s="269" t="s">
        <v>350</v>
      </c>
      <c r="B158" s="268" t="s">
        <v>28</v>
      </c>
      <c r="C158" s="271">
        <v>71</v>
      </c>
    </row>
    <row r="159" spans="1:3" x14ac:dyDescent="0.2">
      <c r="A159" s="269" t="s">
        <v>508</v>
      </c>
      <c r="B159" s="268" t="s">
        <v>28</v>
      </c>
      <c r="C159" s="271">
        <v>1</v>
      </c>
    </row>
    <row r="160" spans="1:3" x14ac:dyDescent="0.2">
      <c r="A160" s="269" t="s">
        <v>351</v>
      </c>
      <c r="B160" s="268" t="s">
        <v>28</v>
      </c>
      <c r="C160" s="271">
        <v>93</v>
      </c>
    </row>
    <row r="161" spans="1:3" x14ac:dyDescent="0.2">
      <c r="A161" s="269" t="s">
        <v>352</v>
      </c>
      <c r="B161" s="268" t="s">
        <v>28</v>
      </c>
      <c r="C161" s="271">
        <v>7</v>
      </c>
    </row>
    <row r="162" spans="1:3" x14ac:dyDescent="0.2">
      <c r="A162" s="269" t="s">
        <v>353</v>
      </c>
      <c r="B162" s="268" t="s">
        <v>28</v>
      </c>
      <c r="C162" s="271">
        <v>1</v>
      </c>
    </row>
    <row r="163" spans="1:3" x14ac:dyDescent="0.2">
      <c r="A163" s="269" t="s">
        <v>509</v>
      </c>
      <c r="B163" s="268" t="s">
        <v>28</v>
      </c>
      <c r="C163" s="271">
        <v>22</v>
      </c>
    </row>
    <row r="164" spans="1:3" x14ac:dyDescent="0.2">
      <c r="A164" s="269" t="s">
        <v>510</v>
      </c>
      <c r="B164" s="268" t="s">
        <v>28</v>
      </c>
      <c r="C164" s="271">
        <v>3</v>
      </c>
    </row>
    <row r="165" spans="1:3" x14ac:dyDescent="0.2">
      <c r="A165" s="269" t="s">
        <v>357</v>
      </c>
      <c r="B165" s="268" t="s">
        <v>28</v>
      </c>
      <c r="C165" s="271">
        <v>3</v>
      </c>
    </row>
    <row r="166" spans="1:3" x14ac:dyDescent="0.2">
      <c r="A166" s="269" t="s">
        <v>511</v>
      </c>
      <c r="B166" s="268" t="s">
        <v>28</v>
      </c>
      <c r="C166" s="271">
        <v>2</v>
      </c>
    </row>
    <row r="167" spans="1:3" x14ac:dyDescent="0.2">
      <c r="A167" s="269" t="s">
        <v>512</v>
      </c>
      <c r="B167" s="268" t="s">
        <v>28</v>
      </c>
      <c r="C167" s="271">
        <v>1</v>
      </c>
    </row>
    <row r="168" spans="1:3" x14ac:dyDescent="0.2">
      <c r="A168" s="269" t="s">
        <v>359</v>
      </c>
      <c r="B168" s="268" t="s">
        <v>28</v>
      </c>
      <c r="C168" s="271">
        <v>6</v>
      </c>
    </row>
    <row r="169" spans="1:3" x14ac:dyDescent="0.2">
      <c r="A169" s="269" t="s">
        <v>360</v>
      </c>
      <c r="B169" s="268" t="s">
        <v>28</v>
      </c>
      <c r="C169" s="271">
        <v>11</v>
      </c>
    </row>
    <row r="170" spans="1:3" x14ac:dyDescent="0.2">
      <c r="A170" s="269" t="s">
        <v>358</v>
      </c>
      <c r="B170" s="268" t="s">
        <v>28</v>
      </c>
      <c r="C170" s="271">
        <v>1</v>
      </c>
    </row>
    <row r="171" spans="1:3" x14ac:dyDescent="0.2">
      <c r="A171" s="269" t="s">
        <v>325</v>
      </c>
      <c r="B171" s="268" t="s">
        <v>28</v>
      </c>
      <c r="C171" s="271">
        <v>238</v>
      </c>
    </row>
    <row r="172" spans="1:3" x14ac:dyDescent="0.2">
      <c r="A172" s="269" t="s">
        <v>326</v>
      </c>
      <c r="B172" s="268" t="s">
        <v>28</v>
      </c>
      <c r="C172" s="271">
        <v>2</v>
      </c>
    </row>
    <row r="173" spans="1:3" x14ac:dyDescent="0.2">
      <c r="A173" s="269" t="s">
        <v>355</v>
      </c>
      <c r="B173" s="268" t="s">
        <v>28</v>
      </c>
      <c r="C173" s="271">
        <v>1</v>
      </c>
    </row>
    <row r="174" spans="1:3" x14ac:dyDescent="0.2">
      <c r="A174" s="269" t="s">
        <v>322</v>
      </c>
      <c r="B174" s="268" t="s">
        <v>28</v>
      </c>
      <c r="C174" s="271">
        <v>48</v>
      </c>
    </row>
    <row r="175" spans="1:3" x14ac:dyDescent="0.2">
      <c r="A175" s="269" t="s">
        <v>323</v>
      </c>
      <c r="B175" s="268" t="s">
        <v>28</v>
      </c>
      <c r="C175" s="271">
        <v>109</v>
      </c>
    </row>
    <row r="176" spans="1:3" x14ac:dyDescent="0.2">
      <c r="A176" s="269" t="s">
        <v>354</v>
      </c>
      <c r="B176" s="268" t="s">
        <v>28</v>
      </c>
      <c r="C176" s="271">
        <v>2</v>
      </c>
    </row>
    <row r="177" spans="1:3" x14ac:dyDescent="0.2">
      <c r="A177" s="269" t="s">
        <v>324</v>
      </c>
      <c r="B177" s="268" t="s">
        <v>28</v>
      </c>
      <c r="C177" s="271">
        <v>121</v>
      </c>
    </row>
    <row r="178" spans="1:3" x14ac:dyDescent="0.2">
      <c r="A178" s="269" t="s">
        <v>363</v>
      </c>
      <c r="B178" s="268" t="s">
        <v>28</v>
      </c>
      <c r="C178" s="271">
        <v>10568</v>
      </c>
    </row>
    <row r="179" spans="1:3" x14ac:dyDescent="0.2">
      <c r="A179" s="269" t="s">
        <v>364</v>
      </c>
      <c r="B179" s="268" t="s">
        <v>28</v>
      </c>
      <c r="C179" s="271">
        <v>124</v>
      </c>
    </row>
    <row r="180" spans="1:3" x14ac:dyDescent="0.2">
      <c r="A180" s="269" t="s">
        <v>513</v>
      </c>
      <c r="B180" s="268" t="s">
        <v>28</v>
      </c>
      <c r="C180" s="271">
        <v>2948</v>
      </c>
    </row>
    <row r="181" spans="1:3" x14ac:dyDescent="0.2">
      <c r="A181" s="269" t="s">
        <v>365</v>
      </c>
      <c r="B181" s="268" t="s">
        <v>28</v>
      </c>
      <c r="C181" s="271">
        <v>1</v>
      </c>
    </row>
    <row r="182" spans="1:3" x14ac:dyDescent="0.2">
      <c r="A182" s="269" t="s">
        <v>361</v>
      </c>
      <c r="B182" s="268" t="s">
        <v>28</v>
      </c>
      <c r="C182" s="271">
        <v>363</v>
      </c>
    </row>
    <row r="183" spans="1:3" x14ac:dyDescent="0.2">
      <c r="A183" s="269" t="s">
        <v>366</v>
      </c>
      <c r="B183" s="268" t="s">
        <v>28</v>
      </c>
      <c r="C183" s="271">
        <v>1786</v>
      </c>
    </row>
    <row r="184" spans="1:3" x14ac:dyDescent="0.2">
      <c r="A184" s="269" t="s">
        <v>367</v>
      </c>
      <c r="B184" s="268" t="s">
        <v>28</v>
      </c>
      <c r="C184" s="271">
        <v>3</v>
      </c>
    </row>
    <row r="185" spans="1:3" x14ac:dyDescent="0.2">
      <c r="A185" s="269" t="s">
        <v>514</v>
      </c>
      <c r="B185" s="268" t="s">
        <v>28</v>
      </c>
      <c r="C185" s="271">
        <v>13</v>
      </c>
    </row>
    <row r="186" spans="1:3" x14ac:dyDescent="0.2">
      <c r="A186" s="269" t="s">
        <v>362</v>
      </c>
      <c r="B186" s="268" t="s">
        <v>28</v>
      </c>
      <c r="C186" s="271">
        <v>138</v>
      </c>
    </row>
    <row r="187" spans="1:3" x14ac:dyDescent="0.2">
      <c r="A187" s="269" t="s">
        <v>76</v>
      </c>
      <c r="B187" s="268" t="s">
        <v>28</v>
      </c>
      <c r="C187" s="271">
        <v>207</v>
      </c>
    </row>
    <row r="188" spans="1:3" x14ac:dyDescent="0.2">
      <c r="A188" s="269" t="s">
        <v>369</v>
      </c>
      <c r="B188" s="268" t="s">
        <v>28</v>
      </c>
      <c r="C188" s="271">
        <v>1</v>
      </c>
    </row>
    <row r="189" spans="1:3" x14ac:dyDescent="0.2">
      <c r="A189" s="269" t="s">
        <v>69</v>
      </c>
      <c r="B189" s="268" t="s">
        <v>28</v>
      </c>
      <c r="C189" s="271">
        <v>60</v>
      </c>
    </row>
    <row r="190" spans="1:3" x14ac:dyDescent="0.2">
      <c r="A190" s="269" t="s">
        <v>368</v>
      </c>
      <c r="B190" s="268" t="s">
        <v>28</v>
      </c>
      <c r="C190" s="271">
        <v>25</v>
      </c>
    </row>
    <row r="191" spans="1:3" x14ac:dyDescent="0.2">
      <c r="A191" s="269" t="s">
        <v>70</v>
      </c>
      <c r="B191" s="268" t="s">
        <v>28</v>
      </c>
      <c r="C191" s="271">
        <v>42</v>
      </c>
    </row>
    <row r="192" spans="1:3" x14ac:dyDescent="0.2">
      <c r="A192" s="269" t="s">
        <v>71</v>
      </c>
      <c r="B192" s="268" t="s">
        <v>28</v>
      </c>
      <c r="C192" s="271">
        <v>53</v>
      </c>
    </row>
    <row r="193" spans="1:3" x14ac:dyDescent="0.2">
      <c r="A193" s="269" t="s">
        <v>72</v>
      </c>
      <c r="B193" s="268" t="s">
        <v>28</v>
      </c>
      <c r="C193" s="271">
        <v>43</v>
      </c>
    </row>
    <row r="194" spans="1:3" x14ac:dyDescent="0.2">
      <c r="A194" s="269" t="s">
        <v>73</v>
      </c>
      <c r="B194" s="268" t="s">
        <v>28</v>
      </c>
      <c r="C194" s="271">
        <v>60</v>
      </c>
    </row>
    <row r="195" spans="1:3" x14ac:dyDescent="0.2">
      <c r="A195" s="269" t="s">
        <v>74</v>
      </c>
      <c r="B195" s="268" t="s">
        <v>28</v>
      </c>
      <c r="C195" s="271">
        <v>89</v>
      </c>
    </row>
    <row r="196" spans="1:3" x14ac:dyDescent="0.2">
      <c r="A196" s="269" t="s">
        <v>75</v>
      </c>
      <c r="B196" s="268" t="s">
        <v>28</v>
      </c>
      <c r="C196" s="271">
        <v>80</v>
      </c>
    </row>
    <row r="197" spans="1:3" x14ac:dyDescent="0.2">
      <c r="A197" s="269" t="s">
        <v>539</v>
      </c>
      <c r="B197" s="268" t="s">
        <v>29</v>
      </c>
      <c r="C197" s="271">
        <v>3</v>
      </c>
    </row>
    <row r="198" spans="1:3" x14ac:dyDescent="0.2">
      <c r="A198" s="269" t="s">
        <v>37</v>
      </c>
      <c r="B198" s="268" t="s">
        <v>29</v>
      </c>
      <c r="C198" s="271">
        <v>976</v>
      </c>
    </row>
    <row r="199" spans="1:3" x14ac:dyDescent="0.2">
      <c r="A199" s="269" t="s">
        <v>35</v>
      </c>
      <c r="B199" s="268" t="s">
        <v>29</v>
      </c>
      <c r="C199" s="271">
        <v>35</v>
      </c>
    </row>
    <row r="200" spans="1:3" x14ac:dyDescent="0.2">
      <c r="A200" s="269" t="s">
        <v>537</v>
      </c>
      <c r="B200" s="268" t="s">
        <v>29</v>
      </c>
      <c r="C200" s="271">
        <v>4</v>
      </c>
    </row>
    <row r="201" spans="1:3" x14ac:dyDescent="0.2">
      <c r="A201" s="269" t="s">
        <v>38</v>
      </c>
      <c r="B201" s="268" t="s">
        <v>29</v>
      </c>
      <c r="C201" s="271">
        <v>971</v>
      </c>
    </row>
    <row r="202" spans="1:3" x14ac:dyDescent="0.2">
      <c r="A202" s="269" t="s">
        <v>515</v>
      </c>
      <c r="B202" s="268" t="s">
        <v>28</v>
      </c>
      <c r="C202" s="271">
        <v>2</v>
      </c>
    </row>
    <row r="203" spans="1:3" x14ac:dyDescent="0.2">
      <c r="A203" s="269" t="s">
        <v>371</v>
      </c>
      <c r="B203" s="268" t="s">
        <v>28</v>
      </c>
      <c r="C203" s="271">
        <v>4</v>
      </c>
    </row>
    <row r="204" spans="1:3" x14ac:dyDescent="0.2">
      <c r="A204" s="269" t="s">
        <v>372</v>
      </c>
      <c r="B204" s="268" t="s">
        <v>28</v>
      </c>
      <c r="C204" s="271">
        <v>4</v>
      </c>
    </row>
    <row r="205" spans="1:3" x14ac:dyDescent="0.2">
      <c r="A205" s="269" t="s">
        <v>370</v>
      </c>
      <c r="B205" s="268" t="s">
        <v>28</v>
      </c>
      <c r="C205" s="271">
        <v>21</v>
      </c>
    </row>
    <row r="206" spans="1:3" x14ac:dyDescent="0.2">
      <c r="A206" s="269" t="s">
        <v>516</v>
      </c>
      <c r="B206" s="268" t="s">
        <v>28</v>
      </c>
      <c r="C206" s="271">
        <v>19</v>
      </c>
    </row>
    <row r="207" spans="1:3" x14ac:dyDescent="0.2">
      <c r="A207" s="269" t="s">
        <v>249</v>
      </c>
      <c r="B207" s="268" t="s">
        <v>27</v>
      </c>
      <c r="C207" s="271">
        <v>84</v>
      </c>
    </row>
    <row r="208" spans="1:3" ht="38.25" x14ac:dyDescent="0.2">
      <c r="A208" s="269" t="s">
        <v>373</v>
      </c>
      <c r="B208" s="268" t="s">
        <v>29</v>
      </c>
      <c r="C208" s="271">
        <v>7</v>
      </c>
    </row>
    <row r="209" spans="1:3" ht="38.25" x14ac:dyDescent="0.2">
      <c r="A209" s="269" t="s">
        <v>375</v>
      </c>
      <c r="B209" s="268" t="s">
        <v>29</v>
      </c>
      <c r="C209" s="271">
        <v>7</v>
      </c>
    </row>
    <row r="210" spans="1:3" ht="38.25" x14ac:dyDescent="0.2">
      <c r="A210" s="269" t="s">
        <v>377</v>
      </c>
      <c r="B210" s="268" t="s">
        <v>29</v>
      </c>
      <c r="C210" s="271">
        <v>1</v>
      </c>
    </row>
    <row r="211" spans="1:3" ht="38.25" x14ac:dyDescent="0.2">
      <c r="A211" s="269" t="s">
        <v>379</v>
      </c>
      <c r="B211" s="268" t="s">
        <v>29</v>
      </c>
      <c r="C211" s="271">
        <v>9</v>
      </c>
    </row>
    <row r="212" spans="1:3" ht="38.25" x14ac:dyDescent="0.2">
      <c r="A212" s="269" t="s">
        <v>381</v>
      </c>
      <c r="B212" s="268" t="s">
        <v>29</v>
      </c>
      <c r="C212" s="271">
        <v>5</v>
      </c>
    </row>
    <row r="213" spans="1:3" ht="38.25" x14ac:dyDescent="0.2">
      <c r="A213" s="269" t="s">
        <v>383</v>
      </c>
      <c r="B213" s="268" t="s">
        <v>29</v>
      </c>
      <c r="C213" s="271">
        <v>6</v>
      </c>
    </row>
    <row r="214" spans="1:3" x14ac:dyDescent="0.2">
      <c r="A214" s="269" t="s">
        <v>555</v>
      </c>
      <c r="B214" s="269"/>
      <c r="C214" s="271">
        <v>74819.75</v>
      </c>
    </row>
    <row r="215" spans="1:3" x14ac:dyDescent="0.2">
      <c r="A215"/>
      <c r="B215"/>
      <c r="C215"/>
    </row>
    <row r="216" spans="1:3" x14ac:dyDescent="0.2">
      <c r="A216"/>
      <c r="B216"/>
      <c r="C216"/>
    </row>
    <row r="217" spans="1:3" x14ac:dyDescent="0.2">
      <c r="A217"/>
      <c r="B217"/>
      <c r="C217"/>
    </row>
    <row r="218" spans="1:3" x14ac:dyDescent="0.2">
      <c r="A218"/>
      <c r="B218"/>
      <c r="C218"/>
    </row>
    <row r="219" spans="1:3" x14ac:dyDescent="0.2">
      <c r="A219"/>
      <c r="B219"/>
      <c r="C219"/>
    </row>
    <row r="220" spans="1:3" x14ac:dyDescent="0.2">
      <c r="A220"/>
      <c r="B220"/>
      <c r="C220"/>
    </row>
    <row r="221" spans="1:3" x14ac:dyDescent="0.2">
      <c r="A221"/>
      <c r="B221"/>
      <c r="C221"/>
    </row>
    <row r="222" spans="1:3" x14ac:dyDescent="0.2">
      <c r="A222"/>
      <c r="B222"/>
      <c r="C222"/>
    </row>
    <row r="223" spans="1:3" x14ac:dyDescent="0.2">
      <c r="A223"/>
      <c r="B223"/>
      <c r="C223"/>
    </row>
    <row r="224" spans="1:3" x14ac:dyDescent="0.2">
      <c r="A224"/>
      <c r="B224"/>
      <c r="C224"/>
    </row>
    <row r="225" spans="1:3" x14ac:dyDescent="0.2">
      <c r="A225"/>
      <c r="B225"/>
      <c r="C225"/>
    </row>
    <row r="226" spans="1:3" x14ac:dyDescent="0.2">
      <c r="A226"/>
      <c r="B226"/>
      <c r="C226"/>
    </row>
    <row r="227" spans="1:3" x14ac:dyDescent="0.2">
      <c r="A227"/>
      <c r="B227"/>
      <c r="C227"/>
    </row>
    <row r="228" spans="1:3" x14ac:dyDescent="0.2">
      <c r="A228"/>
      <c r="B228"/>
      <c r="C228"/>
    </row>
    <row r="229" spans="1:3" x14ac:dyDescent="0.2">
      <c r="A229"/>
      <c r="B229"/>
      <c r="C229"/>
    </row>
    <row r="230" spans="1:3" x14ac:dyDescent="0.2">
      <c r="A230"/>
      <c r="B230"/>
      <c r="C230"/>
    </row>
    <row r="231" spans="1:3" x14ac:dyDescent="0.2">
      <c r="A231"/>
      <c r="B231"/>
      <c r="C231"/>
    </row>
    <row r="232" spans="1:3" x14ac:dyDescent="0.2">
      <c r="A232"/>
      <c r="B232"/>
      <c r="C232"/>
    </row>
    <row r="233" spans="1:3" x14ac:dyDescent="0.2">
      <c r="A233"/>
      <c r="B233"/>
      <c r="C233"/>
    </row>
    <row r="234" spans="1:3" x14ac:dyDescent="0.2">
      <c r="A234"/>
      <c r="B234"/>
      <c r="C234"/>
    </row>
    <row r="235" spans="1:3" x14ac:dyDescent="0.2">
      <c r="A235"/>
      <c r="B235"/>
      <c r="C235"/>
    </row>
    <row r="236" spans="1:3" x14ac:dyDescent="0.2">
      <c r="A236"/>
      <c r="B236"/>
      <c r="C236"/>
    </row>
    <row r="237" spans="1:3" x14ac:dyDescent="0.2">
      <c r="A237"/>
      <c r="B237"/>
      <c r="C237"/>
    </row>
    <row r="238" spans="1:3" x14ac:dyDescent="0.2">
      <c r="A238"/>
      <c r="B238"/>
      <c r="C238"/>
    </row>
    <row r="239" spans="1:3" x14ac:dyDescent="0.2">
      <c r="A239"/>
      <c r="B239"/>
      <c r="C239"/>
    </row>
    <row r="240" spans="1:3" x14ac:dyDescent="0.2">
      <c r="A240"/>
      <c r="B240"/>
      <c r="C240"/>
    </row>
    <row r="241" spans="1:3" x14ac:dyDescent="0.2">
      <c r="A241"/>
      <c r="B241"/>
      <c r="C241"/>
    </row>
    <row r="242" spans="1:3" x14ac:dyDescent="0.2">
      <c r="A242"/>
      <c r="B242"/>
      <c r="C242"/>
    </row>
    <row r="243" spans="1:3" x14ac:dyDescent="0.2">
      <c r="A243"/>
      <c r="B243"/>
      <c r="C243"/>
    </row>
    <row r="244" spans="1:3" x14ac:dyDescent="0.2">
      <c r="A244"/>
      <c r="B244"/>
      <c r="C244"/>
    </row>
    <row r="245" spans="1:3" x14ac:dyDescent="0.2">
      <c r="A245"/>
      <c r="B245"/>
      <c r="C245"/>
    </row>
    <row r="246" spans="1:3" x14ac:dyDescent="0.2">
      <c r="A246"/>
      <c r="B246"/>
      <c r="C246"/>
    </row>
    <row r="247" spans="1:3" x14ac:dyDescent="0.2">
      <c r="A247"/>
      <c r="B247"/>
      <c r="C247"/>
    </row>
    <row r="248" spans="1:3" x14ac:dyDescent="0.2">
      <c r="A248"/>
      <c r="B248"/>
      <c r="C248"/>
    </row>
    <row r="249" spans="1:3" x14ac:dyDescent="0.2">
      <c r="A249"/>
      <c r="B249"/>
      <c r="C249"/>
    </row>
    <row r="250" spans="1:3" x14ac:dyDescent="0.2">
      <c r="A250"/>
      <c r="B250"/>
      <c r="C250"/>
    </row>
    <row r="251" spans="1:3" x14ac:dyDescent="0.2">
      <c r="A251"/>
      <c r="B251"/>
      <c r="C251"/>
    </row>
    <row r="252" spans="1:3" x14ac:dyDescent="0.2">
      <c r="A252"/>
      <c r="B252"/>
      <c r="C252"/>
    </row>
    <row r="253" spans="1:3" x14ac:dyDescent="0.2">
      <c r="A253"/>
      <c r="B253"/>
      <c r="C253"/>
    </row>
    <row r="254" spans="1:3" x14ac:dyDescent="0.2">
      <c r="A254"/>
      <c r="B254"/>
      <c r="C254"/>
    </row>
    <row r="255" spans="1:3" x14ac:dyDescent="0.2">
      <c r="A255"/>
      <c r="B255"/>
      <c r="C255"/>
    </row>
    <row r="256" spans="1:3" x14ac:dyDescent="0.2">
      <c r="A256"/>
      <c r="B256"/>
      <c r="C256"/>
    </row>
    <row r="257" spans="1:3" x14ac:dyDescent="0.2">
      <c r="A257"/>
      <c r="B257"/>
      <c r="C257"/>
    </row>
    <row r="258" spans="1:3" x14ac:dyDescent="0.2">
      <c r="A258"/>
      <c r="B258"/>
      <c r="C258"/>
    </row>
    <row r="259" spans="1:3" x14ac:dyDescent="0.2">
      <c r="A259"/>
      <c r="B259"/>
      <c r="C259"/>
    </row>
    <row r="260" spans="1:3" x14ac:dyDescent="0.2">
      <c r="A260"/>
      <c r="B260"/>
      <c r="C260"/>
    </row>
    <row r="261" spans="1:3" x14ac:dyDescent="0.2">
      <c r="A261"/>
      <c r="B261"/>
      <c r="C261"/>
    </row>
    <row r="262" spans="1:3" x14ac:dyDescent="0.2">
      <c r="A262"/>
      <c r="B262"/>
      <c r="C262"/>
    </row>
    <row r="263" spans="1:3" x14ac:dyDescent="0.2">
      <c r="A263"/>
      <c r="B263"/>
      <c r="C263"/>
    </row>
    <row r="264" spans="1:3" x14ac:dyDescent="0.2">
      <c r="A264"/>
      <c r="B264"/>
      <c r="C264"/>
    </row>
    <row r="265" spans="1:3" x14ac:dyDescent="0.2">
      <c r="A265"/>
      <c r="B265"/>
      <c r="C265"/>
    </row>
    <row r="266" spans="1:3" x14ac:dyDescent="0.2">
      <c r="A266"/>
      <c r="B266"/>
      <c r="C266"/>
    </row>
    <row r="267" spans="1:3" x14ac:dyDescent="0.2">
      <c r="A267"/>
      <c r="B267"/>
      <c r="C267"/>
    </row>
    <row r="268" spans="1:3" x14ac:dyDescent="0.2">
      <c r="A268"/>
      <c r="B268"/>
      <c r="C268"/>
    </row>
    <row r="269" spans="1:3" x14ac:dyDescent="0.2">
      <c r="A269"/>
      <c r="B269"/>
      <c r="C269"/>
    </row>
    <row r="270" spans="1:3" x14ac:dyDescent="0.2">
      <c r="A270"/>
      <c r="B270"/>
      <c r="C270"/>
    </row>
    <row r="271" spans="1:3" x14ac:dyDescent="0.2">
      <c r="A271"/>
      <c r="B271"/>
      <c r="C271"/>
    </row>
    <row r="272" spans="1:3" x14ac:dyDescent="0.2">
      <c r="A272"/>
      <c r="B272"/>
      <c r="C272"/>
    </row>
    <row r="273" spans="1:3" x14ac:dyDescent="0.2">
      <c r="A273"/>
      <c r="B273"/>
      <c r="C273"/>
    </row>
    <row r="274" spans="1:3" x14ac:dyDescent="0.2">
      <c r="A274"/>
      <c r="B274"/>
      <c r="C274"/>
    </row>
    <row r="275" spans="1:3" x14ac:dyDescent="0.2">
      <c r="A275"/>
      <c r="B275"/>
      <c r="C275"/>
    </row>
    <row r="276" spans="1:3" x14ac:dyDescent="0.2">
      <c r="A276"/>
      <c r="B276"/>
      <c r="C276"/>
    </row>
    <row r="277" spans="1:3" x14ac:dyDescent="0.2">
      <c r="A277"/>
      <c r="B277"/>
      <c r="C277"/>
    </row>
    <row r="278" spans="1:3" x14ac:dyDescent="0.2">
      <c r="A278"/>
      <c r="B278"/>
      <c r="C278"/>
    </row>
    <row r="279" spans="1:3" x14ac:dyDescent="0.2">
      <c r="A279"/>
      <c r="B279"/>
      <c r="C279"/>
    </row>
    <row r="280" spans="1:3" x14ac:dyDescent="0.2">
      <c r="A280"/>
      <c r="B280"/>
      <c r="C280"/>
    </row>
    <row r="281" spans="1:3" x14ac:dyDescent="0.2">
      <c r="A281"/>
      <c r="B281"/>
      <c r="C281"/>
    </row>
    <row r="282" spans="1:3" x14ac:dyDescent="0.2">
      <c r="A282"/>
      <c r="B282"/>
      <c r="C282"/>
    </row>
    <row r="283" spans="1:3" x14ac:dyDescent="0.2">
      <c r="A283"/>
      <c r="B283"/>
      <c r="C283"/>
    </row>
    <row r="284" spans="1:3" x14ac:dyDescent="0.2">
      <c r="A284"/>
      <c r="B284"/>
      <c r="C284"/>
    </row>
    <row r="285" spans="1:3" x14ac:dyDescent="0.2">
      <c r="A285"/>
      <c r="B285"/>
      <c r="C285"/>
    </row>
    <row r="286" spans="1:3" x14ac:dyDescent="0.2">
      <c r="A286"/>
      <c r="B286"/>
      <c r="C286"/>
    </row>
    <row r="287" spans="1:3" x14ac:dyDescent="0.2">
      <c r="A287"/>
      <c r="B287"/>
      <c r="C287"/>
    </row>
    <row r="288" spans="1:3" x14ac:dyDescent="0.2">
      <c r="A288"/>
      <c r="B288"/>
      <c r="C288"/>
    </row>
    <row r="289" spans="1:3" x14ac:dyDescent="0.2">
      <c r="A289"/>
      <c r="B289"/>
      <c r="C289"/>
    </row>
    <row r="290" spans="1:3" x14ac:dyDescent="0.2">
      <c r="A290"/>
      <c r="B290"/>
      <c r="C290"/>
    </row>
    <row r="291" spans="1:3" x14ac:dyDescent="0.2">
      <c r="A291"/>
      <c r="B291"/>
      <c r="C291"/>
    </row>
    <row r="292" spans="1:3" x14ac:dyDescent="0.2">
      <c r="A292"/>
      <c r="B292"/>
      <c r="C292"/>
    </row>
    <row r="293" spans="1:3" x14ac:dyDescent="0.2">
      <c r="A293"/>
      <c r="B293"/>
      <c r="C293"/>
    </row>
    <row r="294" spans="1:3" x14ac:dyDescent="0.2">
      <c r="A294"/>
      <c r="B294"/>
      <c r="C294"/>
    </row>
    <row r="295" spans="1:3" x14ac:dyDescent="0.2">
      <c r="A295"/>
      <c r="B295"/>
      <c r="C295"/>
    </row>
    <row r="296" spans="1:3" x14ac:dyDescent="0.2">
      <c r="A296"/>
      <c r="B296"/>
      <c r="C296"/>
    </row>
    <row r="297" spans="1:3" x14ac:dyDescent="0.2">
      <c r="A297"/>
      <c r="B297"/>
      <c r="C297"/>
    </row>
    <row r="298" spans="1:3" x14ac:dyDescent="0.2">
      <c r="A298"/>
      <c r="B298"/>
      <c r="C298"/>
    </row>
    <row r="299" spans="1:3" x14ac:dyDescent="0.2">
      <c r="A299"/>
      <c r="B299"/>
      <c r="C299"/>
    </row>
    <row r="300" spans="1:3" x14ac:dyDescent="0.2">
      <c r="A300"/>
      <c r="B300"/>
      <c r="C300"/>
    </row>
    <row r="301" spans="1:3" x14ac:dyDescent="0.2">
      <c r="A301"/>
      <c r="B301"/>
      <c r="C301"/>
    </row>
    <row r="302" spans="1:3" x14ac:dyDescent="0.2">
      <c r="A302"/>
      <c r="B302"/>
      <c r="C302"/>
    </row>
    <row r="303" spans="1:3" x14ac:dyDescent="0.2">
      <c r="A303"/>
      <c r="B303"/>
      <c r="C303"/>
    </row>
    <row r="304" spans="1:3" x14ac:dyDescent="0.2">
      <c r="A304"/>
      <c r="B304"/>
      <c r="C304"/>
    </row>
    <row r="305" spans="1:3" x14ac:dyDescent="0.2">
      <c r="A305"/>
      <c r="B305"/>
      <c r="C305"/>
    </row>
    <row r="306" spans="1:3" x14ac:dyDescent="0.2">
      <c r="A306"/>
      <c r="B306"/>
      <c r="C306"/>
    </row>
    <row r="307" spans="1:3" x14ac:dyDescent="0.2">
      <c r="A307"/>
      <c r="B307"/>
      <c r="C307"/>
    </row>
    <row r="308" spans="1:3" x14ac:dyDescent="0.2">
      <c r="A308"/>
      <c r="B308"/>
      <c r="C308"/>
    </row>
    <row r="309" spans="1:3" x14ac:dyDescent="0.2">
      <c r="A309"/>
      <c r="B309"/>
      <c r="C309"/>
    </row>
    <row r="310" spans="1:3" x14ac:dyDescent="0.2">
      <c r="A310"/>
      <c r="B310"/>
      <c r="C310"/>
    </row>
    <row r="311" spans="1:3" x14ac:dyDescent="0.2">
      <c r="A311"/>
      <c r="B311"/>
      <c r="C311"/>
    </row>
    <row r="312" spans="1:3" x14ac:dyDescent="0.2">
      <c r="A312"/>
      <c r="B312"/>
      <c r="C312"/>
    </row>
    <row r="313" spans="1:3" x14ac:dyDescent="0.2">
      <c r="A313"/>
      <c r="B313"/>
      <c r="C313"/>
    </row>
    <row r="314" spans="1:3" x14ac:dyDescent="0.2">
      <c r="A314"/>
      <c r="B314"/>
      <c r="C314"/>
    </row>
    <row r="315" spans="1:3" x14ac:dyDescent="0.2">
      <c r="A315"/>
      <c r="B315"/>
      <c r="C315"/>
    </row>
    <row r="316" spans="1:3" x14ac:dyDescent="0.2">
      <c r="A316"/>
      <c r="B316"/>
      <c r="C316"/>
    </row>
    <row r="317" spans="1:3" x14ac:dyDescent="0.2">
      <c r="A317"/>
      <c r="B317"/>
      <c r="C317"/>
    </row>
    <row r="318" spans="1:3" x14ac:dyDescent="0.2">
      <c r="A318"/>
      <c r="B318"/>
      <c r="C318"/>
    </row>
    <row r="319" spans="1:3" x14ac:dyDescent="0.2">
      <c r="A319"/>
      <c r="B319"/>
      <c r="C319"/>
    </row>
    <row r="320" spans="1:3" x14ac:dyDescent="0.2">
      <c r="A320"/>
      <c r="B320"/>
      <c r="C320"/>
    </row>
    <row r="321" spans="1:3" x14ac:dyDescent="0.2">
      <c r="A321"/>
      <c r="B321"/>
      <c r="C321"/>
    </row>
    <row r="322" spans="1:3" x14ac:dyDescent="0.2">
      <c r="A322"/>
      <c r="B322"/>
      <c r="C322"/>
    </row>
    <row r="323" spans="1:3" x14ac:dyDescent="0.2">
      <c r="A323"/>
      <c r="B323"/>
      <c r="C323"/>
    </row>
    <row r="324" spans="1:3" x14ac:dyDescent="0.2">
      <c r="A324"/>
      <c r="B324"/>
      <c r="C324"/>
    </row>
    <row r="325" spans="1:3" x14ac:dyDescent="0.2">
      <c r="A325"/>
      <c r="B325"/>
      <c r="C325"/>
    </row>
    <row r="326" spans="1:3" x14ac:dyDescent="0.2">
      <c r="A326"/>
      <c r="B326"/>
      <c r="C326"/>
    </row>
    <row r="327" spans="1:3" x14ac:dyDescent="0.2">
      <c r="A327"/>
      <c r="B327"/>
      <c r="C327"/>
    </row>
    <row r="328" spans="1:3" x14ac:dyDescent="0.2">
      <c r="A328"/>
      <c r="B328"/>
      <c r="C328"/>
    </row>
    <row r="329" spans="1:3" x14ac:dyDescent="0.2">
      <c r="A329"/>
      <c r="B329"/>
      <c r="C329"/>
    </row>
    <row r="330" spans="1:3" x14ac:dyDescent="0.2">
      <c r="A330"/>
      <c r="B330"/>
      <c r="C330"/>
    </row>
    <row r="331" spans="1:3" x14ac:dyDescent="0.2">
      <c r="A331"/>
      <c r="B331"/>
      <c r="C331"/>
    </row>
    <row r="332" spans="1:3" x14ac:dyDescent="0.2">
      <c r="A332"/>
      <c r="B332"/>
      <c r="C332"/>
    </row>
    <row r="333" spans="1:3" x14ac:dyDescent="0.2">
      <c r="A333"/>
      <c r="B333"/>
      <c r="C333"/>
    </row>
    <row r="334" spans="1:3" x14ac:dyDescent="0.2">
      <c r="A334"/>
      <c r="B334"/>
      <c r="C334"/>
    </row>
    <row r="335" spans="1:3" x14ac:dyDescent="0.2">
      <c r="A335"/>
      <c r="B335"/>
      <c r="C335"/>
    </row>
    <row r="336" spans="1:3" x14ac:dyDescent="0.2">
      <c r="A336"/>
      <c r="B336"/>
      <c r="C336"/>
    </row>
    <row r="337" spans="1:3" x14ac:dyDescent="0.2">
      <c r="A337"/>
      <c r="B337"/>
      <c r="C337"/>
    </row>
    <row r="338" spans="1:3" x14ac:dyDescent="0.2">
      <c r="A338"/>
      <c r="B338"/>
      <c r="C338"/>
    </row>
    <row r="339" spans="1:3" x14ac:dyDescent="0.2">
      <c r="A339"/>
      <c r="B339"/>
      <c r="C339"/>
    </row>
    <row r="340" spans="1:3" x14ac:dyDescent="0.2">
      <c r="A340"/>
      <c r="B340"/>
      <c r="C340"/>
    </row>
    <row r="341" spans="1:3" x14ac:dyDescent="0.2">
      <c r="A341"/>
      <c r="B341"/>
      <c r="C341"/>
    </row>
    <row r="342" spans="1:3" x14ac:dyDescent="0.2">
      <c r="A342"/>
      <c r="B342"/>
      <c r="C342"/>
    </row>
    <row r="343" spans="1:3" x14ac:dyDescent="0.2">
      <c r="A343"/>
      <c r="B343"/>
      <c r="C343"/>
    </row>
    <row r="344" spans="1:3" x14ac:dyDescent="0.2">
      <c r="A344"/>
      <c r="B344"/>
      <c r="C344"/>
    </row>
    <row r="345" spans="1:3" x14ac:dyDescent="0.2">
      <c r="A345"/>
      <c r="B345"/>
      <c r="C345"/>
    </row>
    <row r="346" spans="1:3" x14ac:dyDescent="0.2">
      <c r="A346"/>
      <c r="B346"/>
      <c r="C346"/>
    </row>
    <row r="347" spans="1:3" x14ac:dyDescent="0.2">
      <c r="A347"/>
      <c r="B347"/>
      <c r="C347"/>
    </row>
    <row r="348" spans="1:3" x14ac:dyDescent="0.2">
      <c r="A348"/>
      <c r="B348"/>
      <c r="C348"/>
    </row>
    <row r="349" spans="1:3" x14ac:dyDescent="0.2">
      <c r="A349"/>
      <c r="B349"/>
      <c r="C349"/>
    </row>
    <row r="350" spans="1:3" x14ac:dyDescent="0.2">
      <c r="A350"/>
      <c r="B350"/>
      <c r="C350"/>
    </row>
    <row r="351" spans="1:3" x14ac:dyDescent="0.2">
      <c r="A351"/>
      <c r="B351"/>
      <c r="C351"/>
    </row>
    <row r="352" spans="1:3" x14ac:dyDescent="0.2">
      <c r="A352"/>
      <c r="B352"/>
      <c r="C352"/>
    </row>
    <row r="353" spans="1:3" x14ac:dyDescent="0.2">
      <c r="A353"/>
      <c r="B353"/>
      <c r="C353"/>
    </row>
    <row r="354" spans="1:3" x14ac:dyDescent="0.2">
      <c r="A354"/>
      <c r="B354"/>
      <c r="C354"/>
    </row>
    <row r="355" spans="1:3" x14ac:dyDescent="0.2">
      <c r="A355"/>
      <c r="B355"/>
      <c r="C355"/>
    </row>
    <row r="356" spans="1:3" x14ac:dyDescent="0.2">
      <c r="A356"/>
      <c r="B356"/>
      <c r="C356"/>
    </row>
    <row r="357" spans="1:3" x14ac:dyDescent="0.2">
      <c r="A357"/>
      <c r="B357"/>
      <c r="C357"/>
    </row>
    <row r="358" spans="1:3" x14ac:dyDescent="0.2">
      <c r="A358"/>
      <c r="B358"/>
      <c r="C358"/>
    </row>
    <row r="359" spans="1:3" x14ac:dyDescent="0.2">
      <c r="A359"/>
      <c r="B359"/>
      <c r="C359"/>
    </row>
    <row r="360" spans="1:3" x14ac:dyDescent="0.2">
      <c r="A360"/>
      <c r="B360"/>
      <c r="C360"/>
    </row>
    <row r="361" spans="1:3" x14ac:dyDescent="0.2">
      <c r="A361"/>
      <c r="B361"/>
      <c r="C361"/>
    </row>
    <row r="362" spans="1:3" x14ac:dyDescent="0.2">
      <c r="A362"/>
      <c r="B362"/>
      <c r="C362"/>
    </row>
    <row r="363" spans="1:3" x14ac:dyDescent="0.2">
      <c r="A363"/>
      <c r="B363"/>
      <c r="C363"/>
    </row>
    <row r="364" spans="1:3" x14ac:dyDescent="0.2">
      <c r="A364"/>
      <c r="B364"/>
      <c r="C364"/>
    </row>
    <row r="365" spans="1:3" x14ac:dyDescent="0.2">
      <c r="A365"/>
      <c r="B365"/>
      <c r="C365"/>
    </row>
    <row r="366" spans="1:3" x14ac:dyDescent="0.2">
      <c r="A366"/>
      <c r="B366"/>
      <c r="C366"/>
    </row>
    <row r="367" spans="1:3" x14ac:dyDescent="0.2">
      <c r="A367"/>
      <c r="B367"/>
      <c r="C367"/>
    </row>
    <row r="368" spans="1:3" x14ac:dyDescent="0.2">
      <c r="A368"/>
      <c r="B368"/>
      <c r="C368"/>
    </row>
    <row r="369" spans="1:3" x14ac:dyDescent="0.2">
      <c r="A369"/>
      <c r="B369"/>
      <c r="C369"/>
    </row>
    <row r="370" spans="1:3" x14ac:dyDescent="0.2">
      <c r="A370"/>
      <c r="B370"/>
      <c r="C370"/>
    </row>
    <row r="371" spans="1:3" x14ac:dyDescent="0.2">
      <c r="A371"/>
      <c r="B371"/>
      <c r="C371"/>
    </row>
    <row r="372" spans="1:3" x14ac:dyDescent="0.2">
      <c r="A372"/>
      <c r="B372"/>
      <c r="C372"/>
    </row>
    <row r="373" spans="1:3" x14ac:dyDescent="0.2">
      <c r="A373"/>
      <c r="B373"/>
      <c r="C373"/>
    </row>
    <row r="374" spans="1:3" x14ac:dyDescent="0.2">
      <c r="A374"/>
      <c r="B374"/>
      <c r="C374"/>
    </row>
    <row r="375" spans="1:3" x14ac:dyDescent="0.2">
      <c r="A375"/>
      <c r="B375"/>
      <c r="C375"/>
    </row>
    <row r="376" spans="1:3" x14ac:dyDescent="0.2">
      <c r="A376"/>
      <c r="B376"/>
      <c r="C376"/>
    </row>
    <row r="377" spans="1:3" x14ac:dyDescent="0.2">
      <c r="A377"/>
      <c r="B377"/>
      <c r="C377"/>
    </row>
    <row r="378" spans="1:3" x14ac:dyDescent="0.2">
      <c r="A378"/>
      <c r="B378"/>
      <c r="C378"/>
    </row>
    <row r="379" spans="1:3" x14ac:dyDescent="0.2">
      <c r="A379"/>
      <c r="B379"/>
      <c r="C379"/>
    </row>
    <row r="380" spans="1:3" x14ac:dyDescent="0.2">
      <c r="A380"/>
      <c r="B380"/>
      <c r="C380"/>
    </row>
    <row r="381" spans="1:3" x14ac:dyDescent="0.2">
      <c r="A381"/>
      <c r="B381"/>
      <c r="C381"/>
    </row>
    <row r="382" spans="1:3" x14ac:dyDescent="0.2">
      <c r="A382"/>
      <c r="B382"/>
      <c r="C382"/>
    </row>
    <row r="383" spans="1:3" x14ac:dyDescent="0.2">
      <c r="A383"/>
      <c r="B383"/>
      <c r="C383"/>
    </row>
    <row r="384" spans="1:3" x14ac:dyDescent="0.2">
      <c r="A384"/>
      <c r="B384"/>
      <c r="C384"/>
    </row>
    <row r="385" spans="1:3" x14ac:dyDescent="0.2">
      <c r="A385"/>
      <c r="B385"/>
      <c r="C385"/>
    </row>
    <row r="386" spans="1:3" x14ac:dyDescent="0.2">
      <c r="A386"/>
      <c r="B386"/>
      <c r="C386"/>
    </row>
    <row r="387" spans="1:3" x14ac:dyDescent="0.2">
      <c r="A387"/>
      <c r="B387"/>
      <c r="C387"/>
    </row>
    <row r="388" spans="1:3" x14ac:dyDescent="0.2">
      <c r="A388"/>
      <c r="B388"/>
      <c r="C388"/>
    </row>
    <row r="389" spans="1:3" x14ac:dyDescent="0.2">
      <c r="A389"/>
      <c r="B389"/>
      <c r="C389"/>
    </row>
    <row r="390" spans="1:3" x14ac:dyDescent="0.2">
      <c r="A390"/>
      <c r="B390"/>
      <c r="C390"/>
    </row>
    <row r="391" spans="1:3" x14ac:dyDescent="0.2">
      <c r="A391"/>
      <c r="B391"/>
      <c r="C391"/>
    </row>
    <row r="392" spans="1:3" x14ac:dyDescent="0.2">
      <c r="A392"/>
      <c r="B392"/>
      <c r="C392"/>
    </row>
    <row r="393" spans="1:3" x14ac:dyDescent="0.2">
      <c r="A393"/>
      <c r="B393"/>
      <c r="C393"/>
    </row>
    <row r="394" spans="1:3" x14ac:dyDescent="0.2">
      <c r="A394"/>
      <c r="B394"/>
      <c r="C394"/>
    </row>
    <row r="395" spans="1:3" x14ac:dyDescent="0.2">
      <c r="A395"/>
      <c r="B395"/>
      <c r="C395"/>
    </row>
    <row r="396" spans="1:3" x14ac:dyDescent="0.2">
      <c r="A396"/>
      <c r="B396"/>
      <c r="C396"/>
    </row>
    <row r="397" spans="1:3" x14ac:dyDescent="0.2">
      <c r="A397"/>
      <c r="B397"/>
      <c r="C397"/>
    </row>
    <row r="398" spans="1:3" x14ac:dyDescent="0.2">
      <c r="A398"/>
      <c r="B398"/>
      <c r="C398"/>
    </row>
    <row r="399" spans="1:3" x14ac:dyDescent="0.2">
      <c r="A399"/>
      <c r="B399"/>
      <c r="C399"/>
    </row>
    <row r="400" spans="1:3" x14ac:dyDescent="0.2">
      <c r="A400"/>
      <c r="B400"/>
      <c r="C400"/>
    </row>
    <row r="401" spans="1:3" x14ac:dyDescent="0.2">
      <c r="A401"/>
      <c r="B401"/>
      <c r="C401"/>
    </row>
    <row r="402" spans="1:3" x14ac:dyDescent="0.2">
      <c r="A402"/>
      <c r="B402"/>
      <c r="C402"/>
    </row>
    <row r="403" spans="1:3" x14ac:dyDescent="0.2">
      <c r="A403"/>
      <c r="B403"/>
      <c r="C403"/>
    </row>
    <row r="404" spans="1:3" x14ac:dyDescent="0.2">
      <c r="A404"/>
      <c r="B404"/>
      <c r="C404"/>
    </row>
    <row r="405" spans="1:3" x14ac:dyDescent="0.2">
      <c r="A405"/>
      <c r="B405"/>
      <c r="C405"/>
    </row>
    <row r="406" spans="1:3" x14ac:dyDescent="0.2">
      <c r="A406"/>
      <c r="B406"/>
      <c r="C406"/>
    </row>
    <row r="407" spans="1:3" x14ac:dyDescent="0.2">
      <c r="A407"/>
      <c r="B407"/>
      <c r="C407"/>
    </row>
    <row r="408" spans="1:3" x14ac:dyDescent="0.2">
      <c r="A408"/>
      <c r="B408"/>
      <c r="C408"/>
    </row>
    <row r="409" spans="1:3" x14ac:dyDescent="0.2">
      <c r="A409"/>
      <c r="B409"/>
      <c r="C409"/>
    </row>
    <row r="410" spans="1:3" x14ac:dyDescent="0.2">
      <c r="A410"/>
      <c r="B410"/>
      <c r="C410"/>
    </row>
    <row r="411" spans="1:3" x14ac:dyDescent="0.2">
      <c r="A411"/>
      <c r="B411"/>
      <c r="C411"/>
    </row>
    <row r="412" spans="1:3" x14ac:dyDescent="0.2">
      <c r="A412"/>
      <c r="B412"/>
      <c r="C412"/>
    </row>
    <row r="413" spans="1:3" x14ac:dyDescent="0.2">
      <c r="A413"/>
      <c r="B413"/>
      <c r="C413"/>
    </row>
    <row r="414" spans="1:3" x14ac:dyDescent="0.2">
      <c r="A414"/>
      <c r="B414"/>
      <c r="C414"/>
    </row>
    <row r="415" spans="1:3" x14ac:dyDescent="0.2">
      <c r="A415"/>
      <c r="B415"/>
      <c r="C415"/>
    </row>
    <row r="416" spans="1:3" x14ac:dyDescent="0.2">
      <c r="A416"/>
      <c r="B416"/>
      <c r="C416"/>
    </row>
    <row r="417" spans="1:3" x14ac:dyDescent="0.2">
      <c r="A417"/>
      <c r="B417"/>
      <c r="C417"/>
    </row>
    <row r="418" spans="1:3" x14ac:dyDescent="0.2">
      <c r="A418"/>
      <c r="B418"/>
      <c r="C418"/>
    </row>
    <row r="419" spans="1:3" x14ac:dyDescent="0.2">
      <c r="A419"/>
      <c r="B419"/>
      <c r="C419"/>
    </row>
    <row r="420" spans="1:3" x14ac:dyDescent="0.2">
      <c r="A420"/>
      <c r="B420"/>
      <c r="C420"/>
    </row>
    <row r="421" spans="1:3" x14ac:dyDescent="0.2">
      <c r="A421"/>
      <c r="B421"/>
      <c r="C421"/>
    </row>
    <row r="422" spans="1:3" x14ac:dyDescent="0.2">
      <c r="A422"/>
      <c r="B422"/>
      <c r="C422"/>
    </row>
    <row r="423" spans="1:3" x14ac:dyDescent="0.2">
      <c r="A423"/>
      <c r="B423"/>
      <c r="C423"/>
    </row>
    <row r="424" spans="1:3" x14ac:dyDescent="0.2">
      <c r="A424"/>
      <c r="B424"/>
      <c r="C424"/>
    </row>
    <row r="425" spans="1:3" x14ac:dyDescent="0.2">
      <c r="A425"/>
      <c r="B425"/>
      <c r="C425"/>
    </row>
    <row r="426" spans="1:3" x14ac:dyDescent="0.2">
      <c r="A426"/>
      <c r="B426"/>
      <c r="C426"/>
    </row>
    <row r="427" spans="1:3" x14ac:dyDescent="0.2">
      <c r="A427"/>
      <c r="B427"/>
      <c r="C427"/>
    </row>
    <row r="428" spans="1:3" x14ac:dyDescent="0.2">
      <c r="A428"/>
      <c r="B428"/>
      <c r="C428"/>
    </row>
    <row r="429" spans="1:3" x14ac:dyDescent="0.2">
      <c r="A429"/>
      <c r="B429"/>
      <c r="C429"/>
    </row>
    <row r="430" spans="1:3" x14ac:dyDescent="0.2">
      <c r="A430"/>
      <c r="B430"/>
      <c r="C430"/>
    </row>
    <row r="431" spans="1:3" x14ac:dyDescent="0.2">
      <c r="A431"/>
      <c r="B431"/>
      <c r="C431"/>
    </row>
    <row r="432" spans="1:3" x14ac:dyDescent="0.2">
      <c r="A432"/>
      <c r="B432"/>
      <c r="C43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A15D7-F81D-414B-91A2-5F9EB3287123}">
  <sheetPr>
    <tabColor rgb="FF92D050"/>
    <pageSetUpPr fitToPage="1"/>
  </sheetPr>
  <dimension ref="A1:AB1125"/>
  <sheetViews>
    <sheetView view="pageBreakPreview" topLeftCell="A22" zoomScaleNormal="100" zoomScaleSheetLayoutView="100" workbookViewId="0">
      <selection activeCell="D56" sqref="D56"/>
    </sheetView>
  </sheetViews>
  <sheetFormatPr defaultColWidth="14.42578125" defaultRowHeight="15" customHeight="1" x14ac:dyDescent="0.25"/>
  <cols>
    <col min="1" max="2" width="7.85546875" style="8" customWidth="1"/>
    <col min="3" max="3" width="18.85546875" style="8" customWidth="1"/>
    <col min="4" max="4" width="93.42578125" style="169" customWidth="1"/>
    <col min="5" max="5" width="23.7109375" style="55" customWidth="1"/>
    <col min="6" max="6" width="24.28515625" style="8" customWidth="1"/>
    <col min="7" max="7" width="10.85546875" style="8" customWidth="1"/>
    <col min="8" max="8" width="12.28515625" style="8" customWidth="1"/>
    <col min="9" max="9" width="8.5703125" style="8" customWidth="1"/>
    <col min="10" max="10" width="14.85546875" style="8" customWidth="1"/>
    <col min="11" max="11" width="15" style="8" customWidth="1"/>
    <col min="12" max="12" width="11.85546875" style="8" bestFit="1" customWidth="1"/>
    <col min="13" max="13" width="15.85546875" style="8" bestFit="1" customWidth="1"/>
    <col min="14" max="14" width="16.5703125" style="8" customWidth="1"/>
    <col min="15" max="15" width="15.85546875" style="8" customWidth="1"/>
    <col min="16" max="16" width="17.5703125" style="8" customWidth="1"/>
    <col min="17" max="17" width="69.140625" style="8" customWidth="1"/>
    <col min="18" max="18" width="14.85546875" style="8" customWidth="1"/>
    <col min="19" max="20" width="12" style="8" customWidth="1"/>
    <col min="21" max="28" width="8.7109375" style="8" customWidth="1"/>
    <col min="29" max="16384" width="14.42578125" style="8"/>
  </cols>
  <sheetData>
    <row r="1" spans="1:28" s="91" customFormat="1" x14ac:dyDescent="0.25">
      <c r="A1" s="150"/>
      <c r="B1" s="150"/>
      <c r="C1" s="151"/>
      <c r="D1" s="152"/>
      <c r="E1" s="153"/>
      <c r="F1" s="194"/>
      <c r="G1" s="194"/>
      <c r="H1" s="155"/>
      <c r="I1" s="155"/>
      <c r="J1" s="151"/>
      <c r="K1" s="87"/>
      <c r="L1" s="156"/>
      <c r="M1" s="156"/>
      <c r="N1" s="157"/>
      <c r="O1" s="157"/>
      <c r="P1" s="158" t="s">
        <v>21</v>
      </c>
      <c r="Q1" s="1"/>
      <c r="R1" s="1"/>
      <c r="S1" s="1"/>
      <c r="T1" s="1"/>
      <c r="U1" s="1"/>
      <c r="V1" s="1"/>
      <c r="W1" s="1"/>
      <c r="X1" s="87"/>
      <c r="Y1" s="87"/>
      <c r="Z1" s="87"/>
      <c r="AA1" s="87"/>
      <c r="AB1" s="87"/>
    </row>
    <row r="2" spans="1:28" s="91" customFormat="1" x14ac:dyDescent="0.25">
      <c r="A2" s="150"/>
      <c r="B2" s="150"/>
      <c r="C2" s="151"/>
      <c r="D2" s="152"/>
      <c r="E2" s="153"/>
      <c r="F2" s="194"/>
      <c r="G2" s="194"/>
      <c r="H2" s="155"/>
      <c r="I2" s="155"/>
      <c r="J2" s="151"/>
      <c r="K2" s="87"/>
      <c r="L2" s="156"/>
      <c r="M2" s="156"/>
      <c r="N2" s="157"/>
      <c r="O2" s="157"/>
      <c r="P2" s="158" t="s">
        <v>22</v>
      </c>
      <c r="Q2" s="1"/>
      <c r="R2" s="1"/>
      <c r="S2" s="1"/>
      <c r="T2" s="1"/>
      <c r="U2" s="1"/>
      <c r="V2" s="1"/>
      <c r="W2" s="1"/>
      <c r="X2" s="87"/>
      <c r="Y2" s="87"/>
      <c r="Z2" s="87"/>
      <c r="AA2" s="87"/>
      <c r="AB2" s="87"/>
    </row>
    <row r="3" spans="1:28" s="91" customFormat="1" ht="12.75" customHeight="1" x14ac:dyDescent="0.25">
      <c r="A3" s="150"/>
      <c r="B3" s="150"/>
      <c r="C3" s="151"/>
      <c r="D3" s="152"/>
      <c r="E3" s="153"/>
      <c r="F3" s="194"/>
      <c r="G3" s="194"/>
      <c r="H3" s="155"/>
      <c r="I3" s="155"/>
      <c r="J3" s="151"/>
      <c r="K3" s="87"/>
      <c r="L3" s="156"/>
      <c r="M3" s="156"/>
      <c r="N3" s="157"/>
      <c r="O3" s="157"/>
      <c r="P3" s="158"/>
      <c r="Q3" s="1"/>
      <c r="R3" s="1"/>
      <c r="S3" s="1"/>
      <c r="T3" s="1"/>
      <c r="U3" s="1"/>
      <c r="V3" s="1"/>
      <c r="W3" s="1"/>
      <c r="X3" s="87"/>
      <c r="Y3" s="87"/>
      <c r="Z3" s="87"/>
      <c r="AA3" s="87"/>
      <c r="AB3" s="87"/>
    </row>
    <row r="4" spans="1:28" s="91" customFormat="1" x14ac:dyDescent="0.25">
      <c r="A4" s="280" t="s">
        <v>20</v>
      </c>
      <c r="B4" s="280"/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1"/>
      <c r="R4" s="1"/>
      <c r="S4" s="1"/>
      <c r="T4" s="1"/>
      <c r="U4" s="1"/>
      <c r="V4" s="1"/>
      <c r="W4" s="1"/>
      <c r="X4" s="87"/>
      <c r="Y4" s="87"/>
      <c r="Z4" s="87"/>
      <c r="AA4" s="87"/>
      <c r="AB4" s="87"/>
    </row>
    <row r="5" spans="1:28" s="91" customFormat="1" ht="15" customHeight="1" x14ac:dyDescent="0.25">
      <c r="A5" s="283" t="s">
        <v>459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1"/>
      <c r="R5" s="1"/>
      <c r="S5" s="1"/>
      <c r="T5" s="1"/>
      <c r="U5" s="1"/>
      <c r="V5" s="1"/>
      <c r="W5" s="1"/>
      <c r="X5" s="87"/>
      <c r="Y5" s="87"/>
      <c r="Z5" s="87"/>
      <c r="AA5" s="87"/>
      <c r="AB5" s="87"/>
    </row>
    <row r="6" spans="1:28" s="91" customFormat="1" x14ac:dyDescent="0.25">
      <c r="A6" s="280" t="s">
        <v>43</v>
      </c>
      <c r="B6" s="280"/>
      <c r="C6" s="280"/>
      <c r="D6" s="280"/>
      <c r="E6" s="280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1"/>
      <c r="R6" s="1"/>
      <c r="S6" s="1"/>
      <c r="T6" s="1"/>
      <c r="U6" s="1"/>
      <c r="V6" s="1"/>
      <c r="W6" s="1"/>
      <c r="X6" s="87"/>
      <c r="Y6" s="87"/>
      <c r="Z6" s="87"/>
      <c r="AA6" s="87"/>
      <c r="AB6" s="87"/>
    </row>
    <row r="7" spans="1:28" x14ac:dyDescent="0.25">
      <c r="A7" s="197"/>
      <c r="B7" s="197"/>
      <c r="C7" s="197"/>
      <c r="D7" s="18"/>
      <c r="E7" s="75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7"/>
      <c r="R7" s="7"/>
      <c r="S7" s="7"/>
      <c r="T7" s="7"/>
      <c r="U7" s="7"/>
      <c r="V7" s="7"/>
      <c r="W7" s="7"/>
      <c r="X7" s="5"/>
      <c r="Y7" s="5"/>
      <c r="Z7" s="5"/>
      <c r="AA7" s="5"/>
      <c r="AB7" s="5"/>
    </row>
    <row r="8" spans="1:28" ht="15" customHeight="1" x14ac:dyDescent="0.25">
      <c r="A8" s="240" t="s">
        <v>19</v>
      </c>
      <c r="B8" s="198" t="s">
        <v>521</v>
      </c>
      <c r="C8" s="240" t="s">
        <v>0</v>
      </c>
      <c r="D8" s="262" t="s">
        <v>1</v>
      </c>
      <c r="E8" s="199" t="s">
        <v>321</v>
      </c>
      <c r="F8" s="262" t="s">
        <v>2</v>
      </c>
      <c r="G8" s="262" t="s">
        <v>3</v>
      </c>
      <c r="H8" s="200" t="s">
        <v>315</v>
      </c>
      <c r="I8" s="263" t="s">
        <v>4</v>
      </c>
      <c r="J8" s="262" t="s">
        <v>56</v>
      </c>
      <c r="K8" s="284" t="s">
        <v>23</v>
      </c>
      <c r="L8" s="285"/>
      <c r="M8" s="284" t="s">
        <v>6</v>
      </c>
      <c r="N8" s="284" t="s">
        <v>7</v>
      </c>
      <c r="O8" s="285"/>
      <c r="P8" s="284" t="s">
        <v>5</v>
      </c>
      <c r="Q8" s="7"/>
      <c r="R8" s="7"/>
      <c r="S8" s="7"/>
      <c r="T8" s="7"/>
      <c r="U8" s="7"/>
      <c r="V8" s="7"/>
      <c r="W8" s="7"/>
      <c r="X8" s="5"/>
      <c r="Y8" s="5"/>
      <c r="Z8" s="5"/>
      <c r="AA8" s="5"/>
      <c r="AB8" s="5"/>
    </row>
    <row r="9" spans="1:28" s="204" customFormat="1" ht="14.25" customHeight="1" x14ac:dyDescent="0.2">
      <c r="A9" s="240" t="s">
        <v>19</v>
      </c>
      <c r="B9" s="198" t="s">
        <v>521</v>
      </c>
      <c r="C9" s="240" t="s">
        <v>0</v>
      </c>
      <c r="D9" s="262" t="s">
        <v>1</v>
      </c>
      <c r="E9" s="201" t="s">
        <v>321</v>
      </c>
      <c r="F9" s="262" t="s">
        <v>2</v>
      </c>
      <c r="G9" s="262" t="s">
        <v>3</v>
      </c>
      <c r="H9" s="200" t="s">
        <v>315</v>
      </c>
      <c r="I9" s="263" t="s">
        <v>4</v>
      </c>
      <c r="J9" s="262" t="s">
        <v>56</v>
      </c>
      <c r="K9" s="202" t="s">
        <v>8</v>
      </c>
      <c r="L9" s="202" t="s">
        <v>9</v>
      </c>
      <c r="M9" s="285"/>
      <c r="N9" s="202" t="s">
        <v>8</v>
      </c>
      <c r="O9" s="202" t="s">
        <v>9</v>
      </c>
      <c r="P9" s="284"/>
      <c r="Q9" s="7"/>
      <c r="R9" s="7"/>
      <c r="S9" s="7"/>
      <c r="T9" s="7"/>
      <c r="U9" s="7"/>
      <c r="V9" s="7"/>
      <c r="W9" s="7"/>
      <c r="X9" s="203"/>
      <c r="Y9" s="203"/>
      <c r="Z9" s="203"/>
      <c r="AA9" s="203"/>
      <c r="AB9" s="203"/>
    </row>
    <row r="10" spans="1:28" x14ac:dyDescent="0.25">
      <c r="A10" s="20">
        <v>1</v>
      </c>
      <c r="B10" s="20"/>
      <c r="C10" s="21" t="s">
        <v>31</v>
      </c>
      <c r="D10" s="22" t="s">
        <v>30</v>
      </c>
      <c r="E10" s="76"/>
      <c r="F10" s="23"/>
      <c r="G10" s="23"/>
      <c r="H10" s="68"/>
      <c r="I10" s="68"/>
      <c r="J10" s="23"/>
      <c r="K10" s="23"/>
      <c r="L10" s="23"/>
      <c r="M10" s="24"/>
      <c r="N10" s="23"/>
      <c r="O10" s="23"/>
      <c r="P10" s="23"/>
      <c r="Q10" s="7"/>
      <c r="R10" s="7"/>
      <c r="S10" s="7"/>
      <c r="T10" s="7"/>
      <c r="U10" s="7"/>
      <c r="V10" s="7"/>
      <c r="W10" s="7"/>
      <c r="X10" s="5"/>
      <c r="Y10" s="5"/>
      <c r="Z10" s="5"/>
      <c r="AA10" s="5"/>
      <c r="AB10" s="5"/>
    </row>
    <row r="11" spans="1:28" s="143" customFormat="1" x14ac:dyDescent="0.25">
      <c r="A11" s="132">
        <v>2</v>
      </c>
      <c r="B11" s="132"/>
      <c r="C11" s="132" t="s">
        <v>31</v>
      </c>
      <c r="D11" s="26" t="s">
        <v>247</v>
      </c>
      <c r="E11" s="133"/>
      <c r="F11" s="134"/>
      <c r="G11" s="135"/>
      <c r="H11" s="136"/>
      <c r="I11" s="136"/>
      <c r="J11" s="137"/>
      <c r="K11" s="138"/>
      <c r="L11" s="139"/>
      <c r="M11" s="140"/>
      <c r="N11" s="140"/>
      <c r="O11" s="140"/>
      <c r="P11" s="140"/>
      <c r="Q11" s="141"/>
      <c r="R11" s="141"/>
      <c r="S11" s="141"/>
      <c r="T11" s="141"/>
      <c r="U11" s="141"/>
      <c r="V11" s="141"/>
      <c r="W11" s="141"/>
      <c r="X11" s="142"/>
      <c r="Y11" s="142"/>
      <c r="Z11" s="142"/>
      <c r="AA11" s="142"/>
      <c r="AB11" s="142"/>
    </row>
    <row r="12" spans="1:28" s="208" customFormat="1" x14ac:dyDescent="0.25">
      <c r="A12" s="31">
        <v>3</v>
      </c>
      <c r="B12" s="31" t="s">
        <v>522</v>
      </c>
      <c r="C12" s="32" t="s">
        <v>523</v>
      </c>
      <c r="D12" s="33" t="s">
        <v>524</v>
      </c>
      <c r="E12" s="77"/>
      <c r="F12" s="34" t="s">
        <v>10</v>
      </c>
      <c r="G12" s="35" t="s">
        <v>28</v>
      </c>
      <c r="H12" s="252">
        <f>SUM(H13:H19)</f>
        <v>184.90000000000003</v>
      </c>
      <c r="I12" s="69">
        <v>1</v>
      </c>
      <c r="J12" s="36">
        <f>ROUND(I12*H12,2)</f>
        <v>184.9</v>
      </c>
      <c r="K12" s="37"/>
      <c r="L12" s="38"/>
      <c r="M12" s="39">
        <f>K12+L12</f>
        <v>0</v>
      </c>
      <c r="N12" s="39"/>
      <c r="O12" s="39">
        <f>L12*J12</f>
        <v>0</v>
      </c>
      <c r="P12" s="39">
        <f>ROUND(N12+O12,2)</f>
        <v>0</v>
      </c>
      <c r="Q12" s="257"/>
      <c r="R12" s="257"/>
      <c r="S12" s="257"/>
      <c r="T12" s="257"/>
      <c r="U12" s="257"/>
      <c r="V12" s="257"/>
      <c r="W12" s="257"/>
      <c r="X12" s="13"/>
      <c r="Y12" s="13"/>
      <c r="Z12" s="13"/>
      <c r="AA12" s="13"/>
      <c r="AB12" s="13"/>
    </row>
    <row r="13" spans="1:28" s="30" customFormat="1" x14ac:dyDescent="0.25">
      <c r="A13" s="59">
        <v>4</v>
      </c>
      <c r="B13" s="40" t="s">
        <v>28</v>
      </c>
      <c r="C13" s="41"/>
      <c r="D13" s="73" t="s">
        <v>348</v>
      </c>
      <c r="E13" s="73" t="s">
        <v>54</v>
      </c>
      <c r="F13" s="42" t="s">
        <v>11</v>
      </c>
      <c r="G13" s="61" t="s">
        <v>28</v>
      </c>
      <c r="H13" s="67">
        <v>107.7</v>
      </c>
      <c r="I13" s="44">
        <v>1.1000000000000001</v>
      </c>
      <c r="J13" s="67">
        <f t="shared" ref="J13:J19" si="0">ROUND(I13*H13,0)</f>
        <v>118</v>
      </c>
      <c r="K13" s="46"/>
      <c r="L13" s="47"/>
      <c r="M13" s="72">
        <f t="shared" ref="M13:M19" si="1">K13+L13</f>
        <v>0</v>
      </c>
      <c r="N13" s="72">
        <f t="shared" ref="N13:N19" si="2">K13*J13</f>
        <v>0</v>
      </c>
      <c r="O13" s="72"/>
      <c r="P13" s="64">
        <f t="shared" ref="P13:P19" si="3">ROUND(N13+O13,2)</f>
        <v>0</v>
      </c>
      <c r="Q13" s="28"/>
      <c r="R13" s="28"/>
      <c r="S13" s="28"/>
      <c r="T13" s="28"/>
      <c r="U13" s="28"/>
      <c r="V13" s="28"/>
      <c r="W13" s="28"/>
      <c r="X13" s="29"/>
      <c r="Y13" s="29"/>
      <c r="Z13" s="29"/>
      <c r="AA13" s="29"/>
      <c r="AB13" s="29"/>
    </row>
    <row r="14" spans="1:28" s="30" customFormat="1" x14ac:dyDescent="0.25">
      <c r="A14" s="59">
        <v>5</v>
      </c>
      <c r="B14" s="40" t="s">
        <v>28</v>
      </c>
      <c r="C14" s="41"/>
      <c r="D14" s="73" t="s">
        <v>349</v>
      </c>
      <c r="E14" s="73" t="s">
        <v>54</v>
      </c>
      <c r="F14" s="42" t="s">
        <v>11</v>
      </c>
      <c r="G14" s="61" t="s">
        <v>28</v>
      </c>
      <c r="H14" s="67">
        <v>23.3</v>
      </c>
      <c r="I14" s="44">
        <v>1.1000000000000001</v>
      </c>
      <c r="J14" s="67">
        <f t="shared" si="0"/>
        <v>26</v>
      </c>
      <c r="K14" s="46"/>
      <c r="L14" s="47"/>
      <c r="M14" s="72">
        <f t="shared" si="1"/>
        <v>0</v>
      </c>
      <c r="N14" s="72">
        <f t="shared" si="2"/>
        <v>0</v>
      </c>
      <c r="O14" s="72"/>
      <c r="P14" s="64">
        <f t="shared" si="3"/>
        <v>0</v>
      </c>
      <c r="Q14" s="28"/>
      <c r="R14" s="28"/>
      <c r="S14" s="28"/>
      <c r="T14" s="28"/>
      <c r="U14" s="28"/>
      <c r="V14" s="28"/>
      <c r="W14" s="28"/>
      <c r="X14" s="29"/>
      <c r="Y14" s="29"/>
      <c r="Z14" s="29"/>
      <c r="AA14" s="29"/>
      <c r="AB14" s="29"/>
    </row>
    <row r="15" spans="1:28" s="30" customFormat="1" x14ac:dyDescent="0.25">
      <c r="A15" s="59">
        <v>6</v>
      </c>
      <c r="B15" s="40" t="s">
        <v>28</v>
      </c>
      <c r="C15" s="41"/>
      <c r="D15" s="73" t="s">
        <v>350</v>
      </c>
      <c r="E15" s="73" t="s">
        <v>54</v>
      </c>
      <c r="F15" s="42" t="s">
        <v>11</v>
      </c>
      <c r="G15" s="61" t="s">
        <v>28</v>
      </c>
      <c r="H15" s="67">
        <v>12.9</v>
      </c>
      <c r="I15" s="44">
        <v>1.1000000000000001</v>
      </c>
      <c r="J15" s="67">
        <f t="shared" si="0"/>
        <v>14</v>
      </c>
      <c r="K15" s="46"/>
      <c r="L15" s="47"/>
      <c r="M15" s="72">
        <f t="shared" si="1"/>
        <v>0</v>
      </c>
      <c r="N15" s="72">
        <f t="shared" si="2"/>
        <v>0</v>
      </c>
      <c r="O15" s="72"/>
      <c r="P15" s="64">
        <f t="shared" si="3"/>
        <v>0</v>
      </c>
      <c r="Q15" s="28"/>
      <c r="R15" s="28"/>
      <c r="S15" s="28"/>
      <c r="T15" s="28"/>
      <c r="U15" s="28"/>
      <c r="V15" s="28"/>
      <c r="W15" s="28"/>
      <c r="X15" s="29"/>
      <c r="Y15" s="29"/>
      <c r="Z15" s="29"/>
      <c r="AA15" s="29"/>
      <c r="AB15" s="29"/>
    </row>
    <row r="16" spans="1:28" s="30" customFormat="1" x14ac:dyDescent="0.25">
      <c r="A16" s="59">
        <v>7</v>
      </c>
      <c r="B16" s="40" t="s">
        <v>28</v>
      </c>
      <c r="C16" s="41"/>
      <c r="D16" s="73" t="s">
        <v>351</v>
      </c>
      <c r="E16" s="73" t="s">
        <v>54</v>
      </c>
      <c r="F16" s="42" t="s">
        <v>11</v>
      </c>
      <c r="G16" s="61" t="s">
        <v>28</v>
      </c>
      <c r="H16" s="67">
        <v>31</v>
      </c>
      <c r="I16" s="44">
        <v>1.1000000000000001</v>
      </c>
      <c r="J16" s="67">
        <f t="shared" si="0"/>
        <v>34</v>
      </c>
      <c r="K16" s="46"/>
      <c r="L16" s="47"/>
      <c r="M16" s="72">
        <f t="shared" si="1"/>
        <v>0</v>
      </c>
      <c r="N16" s="72">
        <f t="shared" si="2"/>
        <v>0</v>
      </c>
      <c r="O16" s="72"/>
      <c r="P16" s="64">
        <f t="shared" si="3"/>
        <v>0</v>
      </c>
      <c r="Q16" s="28"/>
      <c r="R16" s="28"/>
      <c r="S16" s="28"/>
      <c r="T16" s="28"/>
      <c r="U16" s="28"/>
      <c r="V16" s="28"/>
      <c r="W16" s="28"/>
      <c r="X16" s="29"/>
      <c r="Y16" s="29"/>
      <c r="Z16" s="29"/>
      <c r="AA16" s="29"/>
      <c r="AB16" s="29"/>
    </row>
    <row r="17" spans="1:28" s="30" customFormat="1" x14ac:dyDescent="0.25">
      <c r="A17" s="59">
        <v>8</v>
      </c>
      <c r="B17" s="40" t="s">
        <v>28</v>
      </c>
      <c r="C17" s="41"/>
      <c r="D17" s="73" t="s">
        <v>352</v>
      </c>
      <c r="E17" s="73" t="s">
        <v>54</v>
      </c>
      <c r="F17" s="42" t="s">
        <v>11</v>
      </c>
      <c r="G17" s="61" t="s">
        <v>28</v>
      </c>
      <c r="H17" s="67">
        <v>6.11</v>
      </c>
      <c r="I17" s="44">
        <v>1.1000000000000001</v>
      </c>
      <c r="J17" s="67">
        <f t="shared" si="0"/>
        <v>7</v>
      </c>
      <c r="K17" s="46"/>
      <c r="L17" s="47"/>
      <c r="M17" s="72">
        <f t="shared" si="1"/>
        <v>0</v>
      </c>
      <c r="N17" s="72">
        <f t="shared" si="2"/>
        <v>0</v>
      </c>
      <c r="O17" s="72"/>
      <c r="P17" s="64">
        <f t="shared" si="3"/>
        <v>0</v>
      </c>
      <c r="Q17" s="28"/>
      <c r="R17" s="28"/>
      <c r="S17" s="28"/>
      <c r="T17" s="28"/>
      <c r="U17" s="28"/>
      <c r="V17" s="28"/>
      <c r="W17" s="28"/>
      <c r="X17" s="29"/>
      <c r="Y17" s="29"/>
      <c r="Z17" s="29"/>
      <c r="AA17" s="29"/>
      <c r="AB17" s="29"/>
    </row>
    <row r="18" spans="1:28" s="30" customFormat="1" x14ac:dyDescent="0.25">
      <c r="A18" s="59">
        <v>9</v>
      </c>
      <c r="B18" s="40" t="s">
        <v>28</v>
      </c>
      <c r="C18" s="41"/>
      <c r="D18" s="73" t="s">
        <v>353</v>
      </c>
      <c r="E18" s="73" t="s">
        <v>54</v>
      </c>
      <c r="F18" s="42" t="s">
        <v>11</v>
      </c>
      <c r="G18" s="61" t="s">
        <v>28</v>
      </c>
      <c r="H18" s="67">
        <v>0.74</v>
      </c>
      <c r="I18" s="44">
        <v>1.1000000000000001</v>
      </c>
      <c r="J18" s="67">
        <f t="shared" si="0"/>
        <v>1</v>
      </c>
      <c r="K18" s="46"/>
      <c r="L18" s="47"/>
      <c r="M18" s="72">
        <f t="shared" si="1"/>
        <v>0</v>
      </c>
      <c r="N18" s="72">
        <f t="shared" si="2"/>
        <v>0</v>
      </c>
      <c r="O18" s="72"/>
      <c r="P18" s="64">
        <f t="shared" si="3"/>
        <v>0</v>
      </c>
      <c r="Q18" s="28"/>
      <c r="R18" s="28"/>
      <c r="S18" s="28"/>
      <c r="T18" s="28"/>
      <c r="U18" s="28"/>
      <c r="V18" s="28"/>
      <c r="W18" s="28"/>
      <c r="X18" s="29"/>
      <c r="Y18" s="29"/>
      <c r="Z18" s="29"/>
      <c r="AA18" s="29"/>
      <c r="AB18" s="29"/>
    </row>
    <row r="19" spans="1:28" s="30" customFormat="1" x14ac:dyDescent="0.25">
      <c r="A19" s="59">
        <v>10</v>
      </c>
      <c r="B19" s="40" t="s">
        <v>28</v>
      </c>
      <c r="C19" s="41"/>
      <c r="D19" s="73" t="s">
        <v>357</v>
      </c>
      <c r="E19" s="73" t="s">
        <v>55</v>
      </c>
      <c r="F19" s="42" t="s">
        <v>11</v>
      </c>
      <c r="G19" s="61" t="s">
        <v>28</v>
      </c>
      <c r="H19" s="67">
        <v>3.15</v>
      </c>
      <c r="I19" s="44">
        <v>1.1000000000000001</v>
      </c>
      <c r="J19" s="67">
        <f t="shared" si="0"/>
        <v>3</v>
      </c>
      <c r="K19" s="46"/>
      <c r="L19" s="47"/>
      <c r="M19" s="72">
        <f t="shared" si="1"/>
        <v>0</v>
      </c>
      <c r="N19" s="72">
        <f t="shared" si="2"/>
        <v>0</v>
      </c>
      <c r="O19" s="72"/>
      <c r="P19" s="64">
        <f t="shared" si="3"/>
        <v>0</v>
      </c>
      <c r="Q19" s="28"/>
      <c r="R19" s="28"/>
      <c r="S19" s="28"/>
      <c r="T19" s="28"/>
      <c r="U19" s="28"/>
      <c r="V19" s="28"/>
      <c r="W19" s="28"/>
      <c r="X19" s="29"/>
      <c r="Y19" s="29"/>
      <c r="Z19" s="29"/>
      <c r="AA19" s="29"/>
      <c r="AB19" s="29"/>
    </row>
    <row r="20" spans="1:28" s="208" customFormat="1" ht="33" customHeight="1" x14ac:dyDescent="0.25">
      <c r="A20" s="31">
        <v>11</v>
      </c>
      <c r="B20" s="31" t="s">
        <v>522</v>
      </c>
      <c r="C20" s="32" t="s">
        <v>525</v>
      </c>
      <c r="D20" s="33" t="s">
        <v>526</v>
      </c>
      <c r="E20" s="77"/>
      <c r="F20" s="34" t="s">
        <v>10</v>
      </c>
      <c r="G20" s="35" t="s">
        <v>28</v>
      </c>
      <c r="H20" s="69">
        <f>SUM(H21:H25)</f>
        <v>245.97</v>
      </c>
      <c r="I20" s="69">
        <v>1</v>
      </c>
      <c r="J20" s="36">
        <f>ROUND(I20*H20,2)</f>
        <v>245.97</v>
      </c>
      <c r="K20" s="37"/>
      <c r="L20" s="38"/>
      <c r="M20" s="39">
        <f>K20+L20</f>
        <v>0</v>
      </c>
      <c r="N20" s="39"/>
      <c r="O20" s="39">
        <f>L20*J20</f>
        <v>0</v>
      </c>
      <c r="P20" s="39">
        <f>ROUND(N20+O20,2)</f>
        <v>0</v>
      </c>
      <c r="R20" s="257"/>
      <c r="S20" s="257"/>
      <c r="T20" s="257"/>
      <c r="U20" s="257"/>
      <c r="V20" s="257"/>
      <c r="W20" s="257"/>
      <c r="X20" s="13"/>
      <c r="Y20" s="13"/>
      <c r="Z20" s="13"/>
      <c r="AA20" s="13"/>
      <c r="AB20" s="13"/>
    </row>
    <row r="21" spans="1:28" s="30" customFormat="1" x14ac:dyDescent="0.25">
      <c r="A21" s="59">
        <v>12</v>
      </c>
      <c r="B21" s="40" t="s">
        <v>28</v>
      </c>
      <c r="C21" s="41"/>
      <c r="D21" s="162" t="s">
        <v>322</v>
      </c>
      <c r="E21" s="66" t="s">
        <v>55</v>
      </c>
      <c r="F21" s="42" t="s">
        <v>11</v>
      </c>
      <c r="G21" s="61" t="s">
        <v>28</v>
      </c>
      <c r="H21" s="67">
        <f>40.79+3.3</f>
        <v>44.089999999999996</v>
      </c>
      <c r="I21" s="44">
        <v>1.1000000000000001</v>
      </c>
      <c r="J21" s="67">
        <f>ROUND(I21*H21,0)</f>
        <v>48</v>
      </c>
      <c r="K21" s="46"/>
      <c r="L21" s="47"/>
      <c r="M21" s="72">
        <f t="shared" ref="M21:M28" si="4">K21+L21</f>
        <v>0</v>
      </c>
      <c r="N21" s="72">
        <f>K21*J21</f>
        <v>0</v>
      </c>
      <c r="O21" s="72"/>
      <c r="P21" s="64">
        <f>ROUND(N21+O21,2)</f>
        <v>0</v>
      </c>
      <c r="Q21" s="28"/>
      <c r="R21" s="28"/>
      <c r="S21" s="28"/>
      <c r="T21" s="28"/>
      <c r="U21" s="28"/>
      <c r="V21" s="28"/>
      <c r="W21" s="28"/>
      <c r="X21" s="29"/>
      <c r="Y21" s="29"/>
      <c r="Z21" s="29"/>
      <c r="AA21" s="29"/>
      <c r="AB21" s="29"/>
    </row>
    <row r="22" spans="1:28" s="30" customFormat="1" x14ac:dyDescent="0.25">
      <c r="A22" s="59">
        <v>13</v>
      </c>
      <c r="B22" s="40" t="s">
        <v>28</v>
      </c>
      <c r="C22" s="41"/>
      <c r="D22" s="162" t="s">
        <v>323</v>
      </c>
      <c r="E22" s="66" t="s">
        <v>55</v>
      </c>
      <c r="F22" s="42" t="s">
        <v>11</v>
      </c>
      <c r="G22" s="61" t="s">
        <v>28</v>
      </c>
      <c r="H22" s="67">
        <f>47.36+42.02</f>
        <v>89.38</v>
      </c>
      <c r="I22" s="44">
        <v>1.1000000000000001</v>
      </c>
      <c r="J22" s="67">
        <f t="shared" ref="J22:J32" si="5">ROUND(I22*H22,0)</f>
        <v>98</v>
      </c>
      <c r="K22" s="46"/>
      <c r="L22" s="47"/>
      <c r="M22" s="72">
        <f t="shared" si="4"/>
        <v>0</v>
      </c>
      <c r="N22" s="72">
        <f t="shared" ref="N22:N35" si="6">K22*J22</f>
        <v>0</v>
      </c>
      <c r="O22" s="72"/>
      <c r="P22" s="64">
        <f t="shared" ref="P22:P35" si="7">ROUND(N22+O22,2)</f>
        <v>0</v>
      </c>
      <c r="Q22" s="288" t="s">
        <v>520</v>
      </c>
      <c r="R22" s="28"/>
      <c r="S22" s="28"/>
      <c r="T22" s="28"/>
      <c r="U22" s="28"/>
      <c r="V22" s="28"/>
      <c r="W22" s="28"/>
      <c r="X22" s="29"/>
      <c r="Y22" s="29"/>
      <c r="Z22" s="29"/>
      <c r="AA22" s="29"/>
      <c r="AB22" s="29"/>
    </row>
    <row r="23" spans="1:28" s="30" customFormat="1" x14ac:dyDescent="0.25">
      <c r="A23" s="59">
        <v>14</v>
      </c>
      <c r="B23" s="40" t="s">
        <v>28</v>
      </c>
      <c r="C23" s="41"/>
      <c r="D23" s="162" t="s">
        <v>324</v>
      </c>
      <c r="E23" s="66" t="s">
        <v>55</v>
      </c>
      <c r="F23" s="42" t="s">
        <v>11</v>
      </c>
      <c r="G23" s="61" t="s">
        <v>28</v>
      </c>
      <c r="H23" s="67">
        <f>84.4+25.6</f>
        <v>110</v>
      </c>
      <c r="I23" s="44">
        <v>1.1000000000000001</v>
      </c>
      <c r="J23" s="67">
        <f t="shared" si="5"/>
        <v>121</v>
      </c>
      <c r="K23" s="46"/>
      <c r="L23" s="47"/>
      <c r="M23" s="72">
        <f t="shared" si="4"/>
        <v>0</v>
      </c>
      <c r="N23" s="72">
        <f t="shared" si="6"/>
        <v>0</v>
      </c>
      <c r="O23" s="72"/>
      <c r="P23" s="64">
        <f t="shared" si="7"/>
        <v>0</v>
      </c>
      <c r="Q23" s="289"/>
      <c r="R23" s="28"/>
      <c r="S23" s="28"/>
      <c r="T23" s="28"/>
      <c r="U23" s="28"/>
      <c r="V23" s="28"/>
      <c r="W23" s="28"/>
      <c r="X23" s="29"/>
      <c r="Y23" s="29"/>
      <c r="Z23" s="29"/>
      <c r="AA23" s="29"/>
      <c r="AB23" s="29"/>
    </row>
    <row r="24" spans="1:28" s="30" customFormat="1" x14ac:dyDescent="0.25">
      <c r="A24" s="59">
        <v>15</v>
      </c>
      <c r="B24" s="40" t="s">
        <v>28</v>
      </c>
      <c r="C24" s="41"/>
      <c r="D24" s="73" t="s">
        <v>358</v>
      </c>
      <c r="E24" s="73" t="s">
        <v>55</v>
      </c>
      <c r="F24" s="42" t="s">
        <v>11</v>
      </c>
      <c r="G24" s="61" t="s">
        <v>28</v>
      </c>
      <c r="H24" s="67">
        <v>0.7</v>
      </c>
      <c r="I24" s="44">
        <v>1.1000000000000001</v>
      </c>
      <c r="J24" s="67">
        <f t="shared" ref="J24:J25" si="8">ROUND(I24*H24,0)</f>
        <v>1</v>
      </c>
      <c r="K24" s="46"/>
      <c r="L24" s="47"/>
      <c r="M24" s="72">
        <f t="shared" si="4"/>
        <v>0</v>
      </c>
      <c r="N24" s="72">
        <f t="shared" si="6"/>
        <v>0</v>
      </c>
      <c r="O24" s="72"/>
      <c r="P24" s="64">
        <f t="shared" si="7"/>
        <v>0</v>
      </c>
      <c r="Q24" s="289"/>
      <c r="R24" s="28"/>
      <c r="S24" s="28"/>
      <c r="T24" s="28"/>
      <c r="U24" s="28"/>
      <c r="V24" s="28"/>
      <c r="W24" s="28"/>
      <c r="X24" s="29"/>
      <c r="Y24" s="29"/>
      <c r="Z24" s="29"/>
      <c r="AA24" s="29"/>
      <c r="AB24" s="29"/>
    </row>
    <row r="25" spans="1:28" s="30" customFormat="1" x14ac:dyDescent="0.25">
      <c r="A25" s="59">
        <v>16</v>
      </c>
      <c r="B25" s="40" t="s">
        <v>28</v>
      </c>
      <c r="C25" s="41"/>
      <c r="D25" s="73" t="s">
        <v>354</v>
      </c>
      <c r="E25" s="73" t="s">
        <v>55</v>
      </c>
      <c r="F25" s="42" t="s">
        <v>11</v>
      </c>
      <c r="G25" s="61" t="s">
        <v>28</v>
      </c>
      <c r="H25" s="67">
        <v>1.8</v>
      </c>
      <c r="I25" s="44">
        <v>1.1000000000000001</v>
      </c>
      <c r="J25" s="67">
        <f t="shared" si="8"/>
        <v>2</v>
      </c>
      <c r="K25" s="46"/>
      <c r="L25" s="47"/>
      <c r="M25" s="72">
        <f t="shared" si="4"/>
        <v>0</v>
      </c>
      <c r="N25" s="72">
        <f t="shared" si="6"/>
        <v>0</v>
      </c>
      <c r="O25" s="72"/>
      <c r="P25" s="64">
        <f t="shared" si="7"/>
        <v>0</v>
      </c>
      <c r="Q25" s="289"/>
      <c r="R25" s="28"/>
      <c r="S25" s="28"/>
      <c r="T25" s="28"/>
      <c r="U25" s="28"/>
      <c r="V25" s="28"/>
      <c r="W25" s="28"/>
      <c r="X25" s="29"/>
      <c r="Y25" s="29"/>
      <c r="Z25" s="29"/>
      <c r="AA25" s="29"/>
      <c r="AB25" s="29"/>
    </row>
    <row r="26" spans="1:28" s="208" customFormat="1" x14ac:dyDescent="0.25">
      <c r="A26" s="31">
        <v>17</v>
      </c>
      <c r="B26" s="31" t="s">
        <v>522</v>
      </c>
      <c r="C26" s="32" t="s">
        <v>545</v>
      </c>
      <c r="D26" s="33" t="s">
        <v>546</v>
      </c>
      <c r="E26" s="77"/>
      <c r="F26" s="34" t="s">
        <v>10</v>
      </c>
      <c r="G26" s="35" t="s">
        <v>28</v>
      </c>
      <c r="H26" s="252">
        <f>SUM(H27:H30)</f>
        <v>223.81</v>
      </c>
      <c r="I26" s="69">
        <v>1</v>
      </c>
      <c r="J26" s="36">
        <f>ROUND(I26*H26,2)</f>
        <v>223.81</v>
      </c>
      <c r="K26" s="37"/>
      <c r="L26" s="38"/>
      <c r="M26" s="39">
        <f>K26+L26</f>
        <v>0</v>
      </c>
      <c r="N26" s="39"/>
      <c r="O26" s="39">
        <f>L26*J26</f>
        <v>0</v>
      </c>
      <c r="P26" s="39">
        <f>ROUND(N26+O26,2)</f>
        <v>0</v>
      </c>
      <c r="Q26" s="289"/>
      <c r="R26" s="257"/>
      <c r="S26" s="257"/>
      <c r="T26" s="257"/>
      <c r="U26" s="257"/>
      <c r="V26" s="257"/>
      <c r="W26" s="257"/>
      <c r="X26" s="13"/>
      <c r="Y26" s="13"/>
      <c r="Z26" s="13"/>
      <c r="AA26" s="13"/>
      <c r="AB26" s="13"/>
    </row>
    <row r="27" spans="1:28" s="30" customFormat="1" x14ac:dyDescent="0.25">
      <c r="A27" s="59">
        <v>18</v>
      </c>
      <c r="B27" s="40" t="s">
        <v>28</v>
      </c>
      <c r="C27" s="41"/>
      <c r="D27" s="162" t="s">
        <v>325</v>
      </c>
      <c r="E27" s="66" t="s">
        <v>55</v>
      </c>
      <c r="F27" s="42" t="s">
        <v>11</v>
      </c>
      <c r="G27" s="61" t="s">
        <v>28</v>
      </c>
      <c r="H27" s="67">
        <f>98.76+106.7+10.5</f>
        <v>215.96</v>
      </c>
      <c r="I27" s="44">
        <v>1.1000000000000001</v>
      </c>
      <c r="J27" s="67">
        <f t="shared" si="5"/>
        <v>238</v>
      </c>
      <c r="K27" s="46"/>
      <c r="L27" s="47"/>
      <c r="M27" s="72">
        <f t="shared" si="4"/>
        <v>0</v>
      </c>
      <c r="N27" s="72">
        <f t="shared" si="6"/>
        <v>0</v>
      </c>
      <c r="O27" s="72"/>
      <c r="P27" s="64">
        <f t="shared" si="7"/>
        <v>0</v>
      </c>
      <c r="Q27" s="289"/>
      <c r="R27" s="28"/>
      <c r="S27" s="28"/>
      <c r="T27" s="28"/>
      <c r="U27" s="28"/>
      <c r="V27" s="28"/>
      <c r="W27" s="28"/>
      <c r="X27" s="29"/>
      <c r="Y27" s="29"/>
      <c r="Z27" s="29"/>
      <c r="AA27" s="29"/>
      <c r="AB27" s="29"/>
    </row>
    <row r="28" spans="1:28" s="30" customFormat="1" x14ac:dyDescent="0.25">
      <c r="A28" s="59">
        <v>19</v>
      </c>
      <c r="B28" s="40" t="s">
        <v>28</v>
      </c>
      <c r="C28" s="41"/>
      <c r="D28" s="162" t="s">
        <v>326</v>
      </c>
      <c r="E28" s="66" t="s">
        <v>55</v>
      </c>
      <c r="F28" s="42" t="s">
        <v>11</v>
      </c>
      <c r="G28" s="61" t="s">
        <v>28</v>
      </c>
      <c r="H28" s="67">
        <v>2.1</v>
      </c>
      <c r="I28" s="44">
        <v>1.1000000000000001</v>
      </c>
      <c r="J28" s="67">
        <f t="shared" si="5"/>
        <v>2</v>
      </c>
      <c r="K28" s="46"/>
      <c r="L28" s="47"/>
      <c r="M28" s="72">
        <f t="shared" si="4"/>
        <v>0</v>
      </c>
      <c r="N28" s="72">
        <f t="shared" si="6"/>
        <v>0</v>
      </c>
      <c r="O28" s="72"/>
      <c r="P28" s="64">
        <f t="shared" si="7"/>
        <v>0</v>
      </c>
      <c r="Q28" s="289"/>
      <c r="R28" s="28"/>
      <c r="S28" s="28"/>
      <c r="T28" s="28"/>
      <c r="U28" s="28"/>
      <c r="V28" s="28"/>
      <c r="W28" s="28"/>
      <c r="X28" s="29"/>
      <c r="Y28" s="29"/>
      <c r="Z28" s="29"/>
      <c r="AA28" s="29"/>
      <c r="AB28" s="29"/>
    </row>
    <row r="29" spans="1:28" s="30" customFormat="1" x14ac:dyDescent="0.25">
      <c r="A29" s="59">
        <v>20</v>
      </c>
      <c r="B29" s="40" t="s">
        <v>28</v>
      </c>
      <c r="C29" s="41"/>
      <c r="D29" s="73" t="s">
        <v>355</v>
      </c>
      <c r="E29" s="73" t="s">
        <v>55</v>
      </c>
      <c r="F29" s="42" t="s">
        <v>11</v>
      </c>
      <c r="G29" s="61" t="s">
        <v>28</v>
      </c>
      <c r="H29" s="67">
        <v>0.5</v>
      </c>
      <c r="I29" s="44">
        <v>1.1000000000000001</v>
      </c>
      <c r="J29" s="67">
        <f t="shared" si="5"/>
        <v>1</v>
      </c>
      <c r="K29" s="46"/>
      <c r="L29" s="47"/>
      <c r="M29" s="72">
        <f t="shared" ref="M29:M32" si="9">K29+L29</f>
        <v>0</v>
      </c>
      <c r="N29" s="72">
        <f t="shared" ref="N29:N32" si="10">K29*J29</f>
        <v>0</v>
      </c>
      <c r="O29" s="72"/>
      <c r="P29" s="64">
        <f t="shared" ref="P29:P32" si="11">ROUND(N29+O29,2)</f>
        <v>0</v>
      </c>
      <c r="Q29" s="289"/>
      <c r="R29" s="28"/>
      <c r="S29" s="28"/>
      <c r="T29" s="28"/>
      <c r="U29" s="28"/>
      <c r="V29" s="28"/>
      <c r="W29" s="28"/>
      <c r="X29" s="29"/>
      <c r="Y29" s="29"/>
      <c r="Z29" s="29"/>
      <c r="AA29" s="29"/>
      <c r="AB29" s="29"/>
    </row>
    <row r="30" spans="1:28" s="30" customFormat="1" x14ac:dyDescent="0.25">
      <c r="A30" s="59">
        <v>21</v>
      </c>
      <c r="B30" s="40" t="s">
        <v>28</v>
      </c>
      <c r="C30" s="41"/>
      <c r="D30" s="73" t="s">
        <v>359</v>
      </c>
      <c r="E30" s="73" t="s">
        <v>55</v>
      </c>
      <c r="F30" s="42" t="s">
        <v>11</v>
      </c>
      <c r="G30" s="61" t="s">
        <v>28</v>
      </c>
      <c r="H30" s="67">
        <v>5.25</v>
      </c>
      <c r="I30" s="44">
        <v>1.1000000000000001</v>
      </c>
      <c r="J30" s="67">
        <f t="shared" si="5"/>
        <v>6</v>
      </c>
      <c r="K30" s="46"/>
      <c r="L30" s="47"/>
      <c r="M30" s="72">
        <f t="shared" si="9"/>
        <v>0</v>
      </c>
      <c r="N30" s="72">
        <f t="shared" si="10"/>
        <v>0</v>
      </c>
      <c r="O30" s="72"/>
      <c r="P30" s="64">
        <f t="shared" si="11"/>
        <v>0</v>
      </c>
      <c r="Q30" s="289"/>
      <c r="R30" s="28"/>
      <c r="S30" s="28"/>
      <c r="T30" s="28"/>
      <c r="U30" s="28"/>
      <c r="V30" s="28"/>
      <c r="W30" s="28"/>
      <c r="X30" s="29"/>
      <c r="Y30" s="29"/>
      <c r="Z30" s="29"/>
      <c r="AA30" s="29"/>
      <c r="AB30" s="29"/>
    </row>
    <row r="31" spans="1:28" s="208" customFormat="1" x14ac:dyDescent="0.25">
      <c r="A31" s="31">
        <v>22</v>
      </c>
      <c r="B31" s="31" t="s">
        <v>522</v>
      </c>
      <c r="C31" s="32" t="s">
        <v>547</v>
      </c>
      <c r="D31" s="33" t="s">
        <v>548</v>
      </c>
      <c r="E31" s="77"/>
      <c r="F31" s="34" t="s">
        <v>10</v>
      </c>
      <c r="G31" s="35" t="s">
        <v>28</v>
      </c>
      <c r="H31" s="209">
        <f>H32</f>
        <v>9.8699999999999992</v>
      </c>
      <c r="I31" s="69">
        <v>1</v>
      </c>
      <c r="J31" s="36">
        <f>ROUND(I31*H31,2)</f>
        <v>9.8699999999999992</v>
      </c>
      <c r="K31" s="37"/>
      <c r="L31" s="38"/>
      <c r="M31" s="39">
        <f>K31+L31</f>
        <v>0</v>
      </c>
      <c r="N31" s="39"/>
      <c r="O31" s="39">
        <f>L31*J31</f>
        <v>0</v>
      </c>
      <c r="P31" s="39">
        <f>ROUND(N31+O31,2)</f>
        <v>0</v>
      </c>
      <c r="Q31" s="289"/>
      <c r="R31" s="257"/>
      <c r="S31" s="257"/>
      <c r="T31" s="257"/>
      <c r="U31" s="257"/>
      <c r="V31" s="257"/>
      <c r="W31" s="257"/>
      <c r="X31" s="13"/>
      <c r="Y31" s="13"/>
      <c r="Z31" s="13"/>
      <c r="AA31" s="13"/>
      <c r="AB31" s="13"/>
    </row>
    <row r="32" spans="1:28" s="30" customFormat="1" x14ac:dyDescent="0.25">
      <c r="A32" s="59">
        <v>23</v>
      </c>
      <c r="B32" s="40" t="s">
        <v>28</v>
      </c>
      <c r="C32" s="41"/>
      <c r="D32" s="73" t="s">
        <v>360</v>
      </c>
      <c r="E32" s="73" t="s">
        <v>55</v>
      </c>
      <c r="F32" s="42" t="s">
        <v>11</v>
      </c>
      <c r="G32" s="61" t="s">
        <v>28</v>
      </c>
      <c r="H32" s="67">
        <v>9.8699999999999992</v>
      </c>
      <c r="I32" s="44">
        <v>1.1000000000000001</v>
      </c>
      <c r="J32" s="67">
        <f t="shared" si="5"/>
        <v>11</v>
      </c>
      <c r="K32" s="46"/>
      <c r="L32" s="47"/>
      <c r="M32" s="72">
        <f t="shared" si="9"/>
        <v>0</v>
      </c>
      <c r="N32" s="72">
        <f t="shared" si="10"/>
        <v>0</v>
      </c>
      <c r="O32" s="72"/>
      <c r="P32" s="64">
        <f t="shared" si="11"/>
        <v>0</v>
      </c>
      <c r="Q32" s="289"/>
      <c r="R32" s="28"/>
      <c r="S32" s="28"/>
      <c r="T32" s="28"/>
      <c r="U32" s="28"/>
      <c r="V32" s="28"/>
      <c r="W32" s="28"/>
      <c r="X32" s="29"/>
      <c r="Y32" s="29"/>
      <c r="Z32" s="29"/>
      <c r="AA32" s="29"/>
      <c r="AB32" s="29"/>
    </row>
    <row r="33" spans="1:28" s="131" customFormat="1" ht="24" customHeight="1" x14ac:dyDescent="0.25">
      <c r="A33" s="31">
        <v>24</v>
      </c>
      <c r="B33" s="31" t="s">
        <v>522</v>
      </c>
      <c r="C33" s="120" t="s">
        <v>527</v>
      </c>
      <c r="D33" s="121" t="s">
        <v>250</v>
      </c>
      <c r="E33" s="122"/>
      <c r="F33" s="123" t="s">
        <v>10</v>
      </c>
      <c r="G33" s="124" t="s">
        <v>26</v>
      </c>
      <c r="H33" s="148">
        <f>107.7*3.14*0.02+0.025*3.14*23.3+12.9*3.14*0.032+31*3.14*0.04+0.042*3.14*6.11+0.74*3.14*0.048+0.05*3.14*3.15+44.09*3.14*0.057+0.076*3.14*89.38+110*3.14*0.089+0.7*3.14*0.076+0.088*3.14*1.8+215.96*3.14*0.108+0.114*2.1*3.14+0.5*3.14*0.133+0.133*3.14*5.25+9.87*3.14*0.159</f>
        <v>157.13724940000003</v>
      </c>
      <c r="I33" s="125">
        <v>1</v>
      </c>
      <c r="J33" s="149">
        <f>ROUND(I33*H33,2)</f>
        <v>157.13999999999999</v>
      </c>
      <c r="K33" s="126"/>
      <c r="L33" s="127"/>
      <c r="M33" s="128">
        <f>K33+L33</f>
        <v>0</v>
      </c>
      <c r="N33" s="128">
        <f t="shared" si="6"/>
        <v>0</v>
      </c>
      <c r="O33" s="128">
        <f>L33*J33</f>
        <v>0</v>
      </c>
      <c r="P33" s="39">
        <f>ROUND(N33+O33,2)</f>
        <v>0</v>
      </c>
      <c r="Q33" s="129"/>
      <c r="R33" s="129"/>
      <c r="S33" s="129"/>
      <c r="T33" s="129"/>
      <c r="U33" s="129"/>
      <c r="V33" s="129"/>
      <c r="W33" s="129"/>
      <c r="X33" s="130"/>
      <c r="Y33" s="130"/>
      <c r="Z33" s="130"/>
      <c r="AA33" s="130"/>
      <c r="AB33" s="130"/>
    </row>
    <row r="34" spans="1:28" s="30" customFormat="1" x14ac:dyDescent="0.25">
      <c r="A34" s="59">
        <v>25</v>
      </c>
      <c r="B34" s="40" t="s">
        <v>28</v>
      </c>
      <c r="C34" s="41"/>
      <c r="D34" s="162" t="s">
        <v>248</v>
      </c>
      <c r="E34" s="78"/>
      <c r="F34" s="42" t="s">
        <v>11</v>
      </c>
      <c r="G34" s="43" t="s">
        <v>27</v>
      </c>
      <c r="H34" s="45">
        <v>140</v>
      </c>
      <c r="I34" s="45">
        <v>1.1499999999999999</v>
      </c>
      <c r="J34" s="144">
        <f t="shared" ref="J34:J35" si="12">ROUND(I34*H34,2)</f>
        <v>161</v>
      </c>
      <c r="K34" s="46"/>
      <c r="L34" s="47"/>
      <c r="M34" s="197">
        <f t="shared" ref="M34:M35" si="13">K34+L34</f>
        <v>0</v>
      </c>
      <c r="N34" s="197">
        <f t="shared" si="6"/>
        <v>0</v>
      </c>
      <c r="O34" s="197"/>
      <c r="P34" s="64">
        <f t="shared" si="7"/>
        <v>0</v>
      </c>
      <c r="Q34" s="28"/>
      <c r="R34" s="28"/>
      <c r="S34" s="28"/>
      <c r="T34" s="28"/>
      <c r="U34" s="28"/>
      <c r="V34" s="28"/>
      <c r="W34" s="28"/>
      <c r="X34" s="29"/>
      <c r="Y34" s="29"/>
      <c r="Z34" s="29"/>
      <c r="AA34" s="29"/>
      <c r="AB34" s="29"/>
    </row>
    <row r="35" spans="1:28" s="30" customFormat="1" x14ac:dyDescent="0.25">
      <c r="A35" s="59">
        <v>26</v>
      </c>
      <c r="B35" s="59" t="s">
        <v>28</v>
      </c>
      <c r="C35" s="41"/>
      <c r="D35" s="162" t="s">
        <v>249</v>
      </c>
      <c r="E35" s="78"/>
      <c r="F35" s="42" t="s">
        <v>11</v>
      </c>
      <c r="G35" s="43" t="s">
        <v>27</v>
      </c>
      <c r="H35" s="45">
        <v>55</v>
      </c>
      <c r="I35" s="45">
        <v>1.2</v>
      </c>
      <c r="J35" s="144">
        <f t="shared" si="12"/>
        <v>66</v>
      </c>
      <c r="K35" s="46"/>
      <c r="L35" s="47"/>
      <c r="M35" s="197">
        <f t="shared" si="13"/>
        <v>0</v>
      </c>
      <c r="N35" s="197">
        <f t="shared" si="6"/>
        <v>0</v>
      </c>
      <c r="O35" s="197"/>
      <c r="P35" s="64">
        <f t="shared" si="7"/>
        <v>0</v>
      </c>
      <c r="Q35" s="28"/>
      <c r="R35" s="28"/>
      <c r="S35" s="28"/>
      <c r="T35" s="28"/>
      <c r="U35" s="28"/>
      <c r="V35" s="28"/>
      <c r="W35" s="28"/>
      <c r="X35" s="29"/>
      <c r="Y35" s="29"/>
      <c r="Z35" s="29"/>
      <c r="AA35" s="29"/>
      <c r="AB35" s="29"/>
    </row>
    <row r="36" spans="1:28" s="30" customFormat="1" x14ac:dyDescent="0.25">
      <c r="A36" s="31">
        <v>27</v>
      </c>
      <c r="B36" s="31" t="s">
        <v>522</v>
      </c>
      <c r="C36" s="32" t="s">
        <v>530</v>
      </c>
      <c r="D36" s="121" t="s">
        <v>531</v>
      </c>
      <c r="E36" s="77"/>
      <c r="F36" s="34" t="s">
        <v>10</v>
      </c>
      <c r="G36" s="35" t="s">
        <v>28</v>
      </c>
      <c r="H36" s="69">
        <f>SUM(H37:H44)</f>
        <v>14168.4</v>
      </c>
      <c r="I36" s="69">
        <v>1</v>
      </c>
      <c r="J36" s="36">
        <f>ROUND(I36*H36,2)</f>
        <v>14168.4</v>
      </c>
      <c r="K36" s="37"/>
      <c r="L36" s="38"/>
      <c r="M36" s="39">
        <f>K36+L36</f>
        <v>0</v>
      </c>
      <c r="N36" s="39"/>
      <c r="O36" s="39">
        <f>L36*J36</f>
        <v>0</v>
      </c>
      <c r="P36" s="39">
        <f>ROUND(N36+O36,2)</f>
        <v>0</v>
      </c>
      <c r="Q36" s="28"/>
      <c r="R36" s="28"/>
      <c r="S36" s="28"/>
      <c r="T36" s="28"/>
      <c r="U36" s="28"/>
      <c r="V36" s="28"/>
      <c r="W36" s="28"/>
      <c r="X36" s="29"/>
      <c r="Y36" s="29"/>
      <c r="Z36" s="29"/>
      <c r="AA36" s="29"/>
      <c r="AB36" s="29"/>
    </row>
    <row r="37" spans="1:28" s="30" customFormat="1" x14ac:dyDescent="0.25">
      <c r="A37" s="59">
        <v>28</v>
      </c>
      <c r="B37" s="40" t="s">
        <v>28</v>
      </c>
      <c r="C37" s="41"/>
      <c r="D37" s="73" t="s">
        <v>361</v>
      </c>
      <c r="E37" s="73" t="s">
        <v>78</v>
      </c>
      <c r="F37" s="42" t="s">
        <v>11</v>
      </c>
      <c r="G37" s="43" t="s">
        <v>28</v>
      </c>
      <c r="H37" s="44">
        <v>328.8</v>
      </c>
      <c r="I37" s="44">
        <v>1.1000000000000001</v>
      </c>
      <c r="J37" s="144">
        <f>ROUND(I37*H37,0)</f>
        <v>362</v>
      </c>
      <c r="K37" s="46"/>
      <c r="L37" s="47"/>
      <c r="M37" s="197">
        <f t="shared" ref="M37" si="14">K37+L37</f>
        <v>0</v>
      </c>
      <c r="N37" s="197">
        <f t="shared" ref="N37:N61" si="15">K37*J37</f>
        <v>0</v>
      </c>
      <c r="O37" s="197"/>
      <c r="P37" s="64">
        <f t="shared" ref="P37:P93" si="16">ROUND(N37+O37,2)</f>
        <v>0</v>
      </c>
      <c r="Q37" s="28"/>
      <c r="R37" s="28"/>
      <c r="S37" s="28"/>
      <c r="T37" s="28"/>
      <c r="U37" s="28"/>
      <c r="V37" s="28"/>
      <c r="W37" s="28"/>
      <c r="X37" s="29"/>
      <c r="Y37" s="29"/>
      <c r="Z37" s="29"/>
      <c r="AA37" s="29"/>
      <c r="AB37" s="29"/>
    </row>
    <row r="38" spans="1:28" s="30" customFormat="1" x14ac:dyDescent="0.25">
      <c r="A38" s="59">
        <v>29</v>
      </c>
      <c r="B38" s="40" t="s">
        <v>28</v>
      </c>
      <c r="C38" s="41"/>
      <c r="D38" s="73" t="s">
        <v>362</v>
      </c>
      <c r="E38" s="73" t="s">
        <v>78</v>
      </c>
      <c r="F38" s="42" t="s">
        <v>11</v>
      </c>
      <c r="G38" s="43" t="s">
        <v>28</v>
      </c>
      <c r="H38" s="44">
        <v>45.6</v>
      </c>
      <c r="I38" s="44">
        <v>1.1000000000000001</v>
      </c>
      <c r="J38" s="144">
        <f t="shared" ref="J38:J76" si="17">ROUND(I38*H38,0)</f>
        <v>50</v>
      </c>
      <c r="K38" s="46"/>
      <c r="L38" s="47"/>
      <c r="M38" s="197">
        <f t="shared" ref="M38:M59" si="18">K38+L38</f>
        <v>0</v>
      </c>
      <c r="N38" s="197">
        <f t="shared" ref="N38:N59" si="19">K38*J38</f>
        <v>0</v>
      </c>
      <c r="O38" s="197"/>
      <c r="P38" s="64">
        <f t="shared" ref="P38:P59" si="20">ROUND(N38+O38,2)</f>
        <v>0</v>
      </c>
      <c r="Q38" s="289" t="s">
        <v>301</v>
      </c>
      <c r="R38" s="28"/>
      <c r="S38" s="28"/>
      <c r="T38" s="28"/>
      <c r="U38" s="28"/>
      <c r="V38" s="28"/>
      <c r="W38" s="28"/>
      <c r="X38" s="29"/>
      <c r="Y38" s="29"/>
      <c r="Z38" s="29"/>
      <c r="AA38" s="29"/>
      <c r="AB38" s="29"/>
    </row>
    <row r="39" spans="1:28" s="30" customFormat="1" x14ac:dyDescent="0.25">
      <c r="A39" s="59">
        <v>30</v>
      </c>
      <c r="B39" s="40" t="s">
        <v>28</v>
      </c>
      <c r="C39" s="41"/>
      <c r="D39" s="73" t="s">
        <v>363</v>
      </c>
      <c r="E39" s="73" t="s">
        <v>78</v>
      </c>
      <c r="F39" s="42" t="s">
        <v>11</v>
      </c>
      <c r="G39" s="43" t="s">
        <v>28</v>
      </c>
      <c r="H39" s="44">
        <v>9561.6</v>
      </c>
      <c r="I39" s="44">
        <v>1.1000000000000001</v>
      </c>
      <c r="J39" s="144">
        <f t="shared" si="17"/>
        <v>10518</v>
      </c>
      <c r="K39" s="46"/>
      <c r="L39" s="47"/>
      <c r="M39" s="197">
        <f t="shared" si="18"/>
        <v>0</v>
      </c>
      <c r="N39" s="197">
        <f t="shared" si="19"/>
        <v>0</v>
      </c>
      <c r="O39" s="197"/>
      <c r="P39" s="64">
        <f t="shared" si="20"/>
        <v>0</v>
      </c>
      <c r="Q39" s="289"/>
      <c r="R39" s="28"/>
      <c r="S39" s="28"/>
      <c r="T39" s="28"/>
      <c r="U39" s="28"/>
      <c r="V39" s="28"/>
      <c r="W39" s="28"/>
      <c r="X39" s="29"/>
      <c r="Y39" s="29"/>
      <c r="Z39" s="29"/>
      <c r="AA39" s="29"/>
      <c r="AB39" s="29"/>
    </row>
    <row r="40" spans="1:28" s="30" customFormat="1" x14ac:dyDescent="0.25">
      <c r="A40" s="59">
        <v>31</v>
      </c>
      <c r="B40" s="40" t="s">
        <v>28</v>
      </c>
      <c r="C40" s="41"/>
      <c r="D40" s="73" t="s">
        <v>364</v>
      </c>
      <c r="E40" s="73" t="s">
        <v>78</v>
      </c>
      <c r="F40" s="42" t="s">
        <v>11</v>
      </c>
      <c r="G40" s="43" t="s">
        <v>28</v>
      </c>
      <c r="H40" s="44">
        <v>3.6</v>
      </c>
      <c r="I40" s="44">
        <v>1.1000000000000001</v>
      </c>
      <c r="J40" s="144">
        <f t="shared" ref="J40:J59" si="21">ROUND(I40*H40,0)</f>
        <v>4</v>
      </c>
      <c r="K40" s="46"/>
      <c r="L40" s="47"/>
      <c r="M40" s="197">
        <f t="shared" si="18"/>
        <v>0</v>
      </c>
      <c r="N40" s="197">
        <f t="shared" si="19"/>
        <v>0</v>
      </c>
      <c r="O40" s="197"/>
      <c r="P40" s="64">
        <f t="shared" si="20"/>
        <v>0</v>
      </c>
      <c r="Q40" s="289"/>
      <c r="R40" s="28"/>
      <c r="S40" s="28"/>
      <c r="T40" s="28"/>
      <c r="U40" s="28"/>
      <c r="V40" s="28"/>
      <c r="W40" s="28"/>
      <c r="X40" s="29"/>
      <c r="Y40" s="29"/>
      <c r="Z40" s="29"/>
      <c r="AA40" s="29"/>
      <c r="AB40" s="29"/>
    </row>
    <row r="41" spans="1:28" s="30" customFormat="1" x14ac:dyDescent="0.25">
      <c r="A41" s="59">
        <v>32</v>
      </c>
      <c r="B41" s="40" t="s">
        <v>28</v>
      </c>
      <c r="C41" s="41"/>
      <c r="D41" s="73" t="s">
        <v>513</v>
      </c>
      <c r="E41" s="73" t="s">
        <v>78</v>
      </c>
      <c r="F41" s="42" t="s">
        <v>11</v>
      </c>
      <c r="G41" s="43" t="s">
        <v>28</v>
      </c>
      <c r="H41" s="44">
        <v>2636.4</v>
      </c>
      <c r="I41" s="44">
        <v>1.1000000000000001</v>
      </c>
      <c r="J41" s="144">
        <f t="shared" si="21"/>
        <v>2900</v>
      </c>
      <c r="K41" s="46"/>
      <c r="L41" s="47"/>
      <c r="M41" s="197">
        <f t="shared" si="18"/>
        <v>0</v>
      </c>
      <c r="N41" s="197">
        <f t="shared" si="19"/>
        <v>0</v>
      </c>
      <c r="O41" s="197"/>
      <c r="P41" s="64">
        <f t="shared" si="20"/>
        <v>0</v>
      </c>
      <c r="Q41" s="289"/>
      <c r="R41" s="28"/>
      <c r="S41" s="28"/>
      <c r="T41" s="28"/>
      <c r="U41" s="28"/>
      <c r="V41" s="28"/>
      <c r="W41" s="28"/>
      <c r="X41" s="29"/>
      <c r="Y41" s="29"/>
      <c r="Z41" s="29"/>
      <c r="AA41" s="29"/>
      <c r="AB41" s="29"/>
    </row>
    <row r="42" spans="1:28" s="30" customFormat="1" x14ac:dyDescent="0.25">
      <c r="A42" s="59">
        <v>33</v>
      </c>
      <c r="B42" s="40" t="s">
        <v>28</v>
      </c>
      <c r="C42" s="41"/>
      <c r="D42" s="73" t="s">
        <v>365</v>
      </c>
      <c r="E42" s="73" t="s">
        <v>78</v>
      </c>
      <c r="F42" s="42" t="s">
        <v>11</v>
      </c>
      <c r="G42" s="43" t="s">
        <v>28</v>
      </c>
      <c r="H42" s="44">
        <v>1.2</v>
      </c>
      <c r="I42" s="44">
        <v>1.1000000000000001</v>
      </c>
      <c r="J42" s="144">
        <f>ROUND(I42*H42,0)</f>
        <v>1</v>
      </c>
      <c r="K42" s="46"/>
      <c r="L42" s="47"/>
      <c r="M42" s="197">
        <f t="shared" si="18"/>
        <v>0</v>
      </c>
      <c r="N42" s="197">
        <f t="shared" si="19"/>
        <v>0</v>
      </c>
      <c r="O42" s="197"/>
      <c r="P42" s="64">
        <f t="shared" si="20"/>
        <v>0</v>
      </c>
      <c r="Q42" s="289"/>
      <c r="R42" s="28"/>
      <c r="S42" s="28"/>
      <c r="T42" s="28"/>
      <c r="U42" s="28"/>
      <c r="V42" s="28"/>
      <c r="W42" s="28"/>
      <c r="X42" s="29"/>
      <c r="Y42" s="29"/>
      <c r="Z42" s="29"/>
      <c r="AA42" s="29"/>
      <c r="AB42" s="29"/>
    </row>
    <row r="43" spans="1:28" s="30" customFormat="1" x14ac:dyDescent="0.25">
      <c r="A43" s="59">
        <v>34</v>
      </c>
      <c r="B43" s="40" t="s">
        <v>28</v>
      </c>
      <c r="C43" s="41"/>
      <c r="D43" s="73" t="s">
        <v>366</v>
      </c>
      <c r="E43" s="73" t="s">
        <v>78</v>
      </c>
      <c r="F43" s="42" t="s">
        <v>11</v>
      </c>
      <c r="G43" s="43" t="s">
        <v>28</v>
      </c>
      <c r="H43" s="44">
        <v>1588.8</v>
      </c>
      <c r="I43" s="44">
        <v>1.1000000000000001</v>
      </c>
      <c r="J43" s="144">
        <f t="shared" si="21"/>
        <v>1748</v>
      </c>
      <c r="K43" s="46"/>
      <c r="L43" s="47"/>
      <c r="M43" s="197">
        <f t="shared" si="18"/>
        <v>0</v>
      </c>
      <c r="N43" s="197">
        <f t="shared" si="19"/>
        <v>0</v>
      </c>
      <c r="O43" s="197"/>
      <c r="P43" s="64">
        <f t="shared" si="20"/>
        <v>0</v>
      </c>
      <c r="Q43" s="289"/>
      <c r="R43" s="28"/>
      <c r="S43" s="28"/>
      <c r="T43" s="28"/>
      <c r="U43" s="28"/>
      <c r="V43" s="28"/>
      <c r="W43" s="28"/>
      <c r="X43" s="29"/>
      <c r="Y43" s="29"/>
      <c r="Z43" s="29"/>
      <c r="AA43" s="29"/>
      <c r="AB43" s="29"/>
    </row>
    <row r="44" spans="1:28" s="30" customFormat="1" x14ac:dyDescent="0.25">
      <c r="A44" s="59">
        <v>35</v>
      </c>
      <c r="B44" s="40" t="s">
        <v>28</v>
      </c>
      <c r="C44" s="41"/>
      <c r="D44" s="73" t="s">
        <v>367</v>
      </c>
      <c r="E44" s="73" t="s">
        <v>78</v>
      </c>
      <c r="F44" s="42" t="s">
        <v>11</v>
      </c>
      <c r="G44" s="43" t="s">
        <v>28</v>
      </c>
      <c r="H44" s="44">
        <v>2.4</v>
      </c>
      <c r="I44" s="44">
        <v>1.1000000000000001</v>
      </c>
      <c r="J44" s="144">
        <f t="shared" si="21"/>
        <v>3</v>
      </c>
      <c r="K44" s="46"/>
      <c r="L44" s="47"/>
      <c r="M44" s="197">
        <f t="shared" si="18"/>
        <v>0</v>
      </c>
      <c r="N44" s="197">
        <f t="shared" si="19"/>
        <v>0</v>
      </c>
      <c r="O44" s="197"/>
      <c r="P44" s="64">
        <f t="shared" si="20"/>
        <v>0</v>
      </c>
      <c r="Q44" s="289"/>
      <c r="R44" s="28"/>
      <c r="S44" s="28"/>
      <c r="T44" s="28"/>
      <c r="U44" s="28"/>
      <c r="V44" s="28"/>
      <c r="W44" s="28"/>
      <c r="X44" s="29"/>
      <c r="Y44" s="29"/>
      <c r="Z44" s="29"/>
      <c r="AA44" s="29"/>
      <c r="AB44" s="29"/>
    </row>
    <row r="45" spans="1:28" s="208" customFormat="1" x14ac:dyDescent="0.25">
      <c r="A45" s="31">
        <v>36</v>
      </c>
      <c r="B45" s="31" t="s">
        <v>522</v>
      </c>
      <c r="C45" s="32" t="s">
        <v>528</v>
      </c>
      <c r="D45" s="121" t="s">
        <v>529</v>
      </c>
      <c r="E45" s="122"/>
      <c r="F45" s="123" t="s">
        <v>10</v>
      </c>
      <c r="G45" s="124" t="s">
        <v>28</v>
      </c>
      <c r="H45" s="125">
        <f>SUM(H46:H55)</f>
        <v>481.5</v>
      </c>
      <c r="I45" s="125">
        <v>1</v>
      </c>
      <c r="J45" s="149">
        <f>ROUND(I45*H45,2)</f>
        <v>481.5</v>
      </c>
      <c r="K45" s="126"/>
      <c r="L45" s="127"/>
      <c r="M45" s="39">
        <f>K45+L45</f>
        <v>0</v>
      </c>
      <c r="N45" s="39"/>
      <c r="O45" s="39">
        <f>L45*J45</f>
        <v>0</v>
      </c>
      <c r="P45" s="39">
        <f>ROUND(N45+O45,2)</f>
        <v>0</v>
      </c>
      <c r="Q45" s="289"/>
      <c r="R45" s="257"/>
      <c r="S45" s="257"/>
      <c r="T45" s="257"/>
      <c r="U45" s="257"/>
      <c r="V45" s="257"/>
      <c r="W45" s="257"/>
      <c r="X45" s="13"/>
      <c r="Y45" s="13"/>
      <c r="Z45" s="13"/>
      <c r="AA45" s="13"/>
      <c r="AB45" s="13"/>
    </row>
    <row r="46" spans="1:28" s="30" customFormat="1" x14ac:dyDescent="0.25">
      <c r="A46" s="59">
        <v>37</v>
      </c>
      <c r="B46" s="40" t="s">
        <v>28</v>
      </c>
      <c r="C46" s="41"/>
      <c r="D46" s="73" t="s">
        <v>69</v>
      </c>
      <c r="E46" s="73" t="s">
        <v>79</v>
      </c>
      <c r="F46" s="42" t="s">
        <v>11</v>
      </c>
      <c r="G46" s="43" t="s">
        <v>28</v>
      </c>
      <c r="H46" s="44">
        <v>54.2</v>
      </c>
      <c r="I46" s="44">
        <v>1.1000000000000001</v>
      </c>
      <c r="J46" s="144">
        <f t="shared" si="21"/>
        <v>60</v>
      </c>
      <c r="K46" s="46"/>
      <c r="L46" s="47"/>
      <c r="M46" s="197">
        <f t="shared" si="18"/>
        <v>0</v>
      </c>
      <c r="N46" s="197">
        <f t="shared" si="19"/>
        <v>0</v>
      </c>
      <c r="O46" s="197"/>
      <c r="P46" s="64">
        <f t="shared" si="20"/>
        <v>0</v>
      </c>
      <c r="Q46" s="289"/>
      <c r="R46" s="28"/>
      <c r="S46" s="28"/>
      <c r="T46" s="28"/>
      <c r="U46" s="28"/>
      <c r="V46" s="28"/>
      <c r="W46" s="28"/>
      <c r="X46" s="29"/>
      <c r="Y46" s="29"/>
      <c r="Z46" s="29"/>
      <c r="AA46" s="29"/>
      <c r="AB46" s="29"/>
    </row>
    <row r="47" spans="1:28" s="30" customFormat="1" x14ac:dyDescent="0.25">
      <c r="A47" s="59">
        <v>38</v>
      </c>
      <c r="B47" s="40" t="s">
        <v>28</v>
      </c>
      <c r="C47" s="41"/>
      <c r="D47" s="73" t="s">
        <v>368</v>
      </c>
      <c r="E47" s="73" t="s">
        <v>79</v>
      </c>
      <c r="F47" s="42" t="s">
        <v>11</v>
      </c>
      <c r="G47" s="43" t="s">
        <v>28</v>
      </c>
      <c r="H47" s="44">
        <v>22.6</v>
      </c>
      <c r="I47" s="44">
        <v>1.1000000000000001</v>
      </c>
      <c r="J47" s="144">
        <f t="shared" si="21"/>
        <v>25</v>
      </c>
      <c r="K47" s="46"/>
      <c r="L47" s="47"/>
      <c r="M47" s="197">
        <f t="shared" si="18"/>
        <v>0</v>
      </c>
      <c r="N47" s="197">
        <f t="shared" si="19"/>
        <v>0</v>
      </c>
      <c r="O47" s="197"/>
      <c r="P47" s="64">
        <f t="shared" si="20"/>
        <v>0</v>
      </c>
      <c r="Q47" s="289"/>
      <c r="R47" s="28"/>
      <c r="S47" s="28"/>
      <c r="T47" s="28"/>
      <c r="U47" s="28"/>
      <c r="V47" s="28"/>
      <c r="W47" s="28"/>
      <c r="X47" s="29"/>
      <c r="Y47" s="29"/>
      <c r="Z47" s="29"/>
      <c r="AA47" s="29"/>
      <c r="AB47" s="29"/>
    </row>
    <row r="48" spans="1:28" s="30" customFormat="1" x14ac:dyDescent="0.25">
      <c r="A48" s="59">
        <v>39</v>
      </c>
      <c r="B48" s="40" t="s">
        <v>28</v>
      </c>
      <c r="C48" s="41"/>
      <c r="D48" s="73" t="s">
        <v>70</v>
      </c>
      <c r="E48" s="73" t="s">
        <v>79</v>
      </c>
      <c r="F48" s="42" t="s">
        <v>11</v>
      </c>
      <c r="G48" s="43" t="s">
        <v>28</v>
      </c>
      <c r="H48" s="44">
        <v>12.88</v>
      </c>
      <c r="I48" s="44">
        <v>1.1000000000000001</v>
      </c>
      <c r="J48" s="144">
        <f t="shared" si="21"/>
        <v>14</v>
      </c>
      <c r="K48" s="46"/>
      <c r="L48" s="47"/>
      <c r="M48" s="197">
        <f t="shared" si="18"/>
        <v>0</v>
      </c>
      <c r="N48" s="197">
        <f t="shared" si="19"/>
        <v>0</v>
      </c>
      <c r="O48" s="197"/>
      <c r="P48" s="64">
        <f t="shared" si="20"/>
        <v>0</v>
      </c>
      <c r="Q48" s="289"/>
      <c r="R48" s="28"/>
      <c r="S48" s="28"/>
      <c r="T48" s="28"/>
      <c r="U48" s="28"/>
      <c r="V48" s="28"/>
      <c r="W48" s="28"/>
      <c r="X48" s="29"/>
      <c r="Y48" s="29"/>
      <c r="Z48" s="29"/>
      <c r="AA48" s="29"/>
      <c r="AB48" s="29"/>
    </row>
    <row r="49" spans="1:28" s="30" customFormat="1" x14ac:dyDescent="0.25">
      <c r="A49" s="59">
        <v>40</v>
      </c>
      <c r="B49" s="40" t="s">
        <v>28</v>
      </c>
      <c r="C49" s="41"/>
      <c r="D49" s="73" t="s">
        <v>71</v>
      </c>
      <c r="E49" s="73" t="s">
        <v>79</v>
      </c>
      <c r="F49" s="42" t="s">
        <v>11</v>
      </c>
      <c r="G49" s="43" t="s">
        <v>28</v>
      </c>
      <c r="H49" s="44">
        <v>28.18</v>
      </c>
      <c r="I49" s="44">
        <v>1.1000000000000001</v>
      </c>
      <c r="J49" s="144">
        <f t="shared" si="21"/>
        <v>31</v>
      </c>
      <c r="K49" s="46"/>
      <c r="L49" s="47"/>
      <c r="M49" s="197">
        <f t="shared" si="18"/>
        <v>0</v>
      </c>
      <c r="N49" s="197">
        <f t="shared" si="19"/>
        <v>0</v>
      </c>
      <c r="O49" s="197"/>
      <c r="P49" s="64">
        <f t="shared" si="20"/>
        <v>0</v>
      </c>
      <c r="Q49" s="289"/>
      <c r="R49" s="28"/>
      <c r="S49" s="28"/>
      <c r="T49" s="28"/>
      <c r="U49" s="28"/>
      <c r="V49" s="28"/>
      <c r="W49" s="28"/>
      <c r="X49" s="29"/>
      <c r="Y49" s="29"/>
      <c r="Z49" s="29"/>
      <c r="AA49" s="29"/>
      <c r="AB49" s="29"/>
    </row>
    <row r="50" spans="1:28" s="30" customFormat="1" x14ac:dyDescent="0.25">
      <c r="A50" s="59">
        <v>41</v>
      </c>
      <c r="B50" s="40" t="s">
        <v>28</v>
      </c>
      <c r="C50" s="41"/>
      <c r="D50" s="73" t="s">
        <v>72</v>
      </c>
      <c r="E50" s="73" t="s">
        <v>79</v>
      </c>
      <c r="F50" s="42" t="s">
        <v>11</v>
      </c>
      <c r="G50" s="43" t="s">
        <v>28</v>
      </c>
      <c r="H50" s="44">
        <v>6.07</v>
      </c>
      <c r="I50" s="44">
        <v>1.1000000000000001</v>
      </c>
      <c r="J50" s="144">
        <f t="shared" si="21"/>
        <v>7</v>
      </c>
      <c r="K50" s="46"/>
      <c r="L50" s="47"/>
      <c r="M50" s="197">
        <f t="shared" si="18"/>
        <v>0</v>
      </c>
      <c r="N50" s="197">
        <f t="shared" si="19"/>
        <v>0</v>
      </c>
      <c r="O50" s="197"/>
      <c r="P50" s="64">
        <f t="shared" si="20"/>
        <v>0</v>
      </c>
      <c r="Q50" s="289"/>
      <c r="R50" s="28"/>
      <c r="S50" s="28"/>
      <c r="T50" s="28"/>
      <c r="U50" s="28"/>
      <c r="V50" s="28"/>
      <c r="W50" s="28"/>
      <c r="X50" s="29"/>
      <c r="Y50" s="29"/>
      <c r="Z50" s="29"/>
      <c r="AA50" s="29"/>
      <c r="AB50" s="29"/>
    </row>
    <row r="51" spans="1:28" s="30" customFormat="1" x14ac:dyDescent="0.25">
      <c r="A51" s="59">
        <v>42</v>
      </c>
      <c r="B51" s="40" t="s">
        <v>28</v>
      </c>
      <c r="C51" s="41"/>
      <c r="D51" s="73" t="s">
        <v>73</v>
      </c>
      <c r="E51" s="73" t="s">
        <v>79</v>
      </c>
      <c r="F51" s="42" t="s">
        <v>11</v>
      </c>
      <c r="G51" s="61" t="s">
        <v>28</v>
      </c>
      <c r="H51" s="44">
        <v>32.94</v>
      </c>
      <c r="I51" s="44">
        <v>1.1000000000000001</v>
      </c>
      <c r="J51" s="144">
        <f t="shared" si="21"/>
        <v>36</v>
      </c>
      <c r="K51" s="46"/>
      <c r="L51" s="47"/>
      <c r="M51" s="72">
        <f t="shared" si="18"/>
        <v>0</v>
      </c>
      <c r="N51" s="72">
        <f t="shared" si="19"/>
        <v>0</v>
      </c>
      <c r="O51" s="72"/>
      <c r="P51" s="64">
        <f t="shared" si="20"/>
        <v>0</v>
      </c>
      <c r="Q51" s="289"/>
      <c r="R51" s="28"/>
      <c r="S51" s="28"/>
      <c r="T51" s="28"/>
      <c r="U51" s="28"/>
      <c r="V51" s="28"/>
      <c r="W51" s="28"/>
      <c r="X51" s="29"/>
      <c r="Y51" s="29"/>
      <c r="Z51" s="29"/>
      <c r="AA51" s="29"/>
      <c r="AB51" s="29"/>
    </row>
    <row r="52" spans="1:28" s="30" customFormat="1" x14ac:dyDescent="0.25">
      <c r="A52" s="59">
        <v>43</v>
      </c>
      <c r="B52" s="40" t="s">
        <v>28</v>
      </c>
      <c r="C52" s="41"/>
      <c r="D52" s="73" t="s">
        <v>74</v>
      </c>
      <c r="E52" s="73" t="s">
        <v>79</v>
      </c>
      <c r="F52" s="42" t="s">
        <v>11</v>
      </c>
      <c r="G52" s="61" t="s">
        <v>28</v>
      </c>
      <c r="H52" s="44">
        <v>69.930000000000007</v>
      </c>
      <c r="I52" s="44">
        <v>1.1000000000000001</v>
      </c>
      <c r="J52" s="144">
        <f t="shared" si="21"/>
        <v>77</v>
      </c>
      <c r="K52" s="46"/>
      <c r="L52" s="47"/>
      <c r="M52" s="72">
        <f t="shared" si="18"/>
        <v>0</v>
      </c>
      <c r="N52" s="72">
        <f t="shared" si="19"/>
        <v>0</v>
      </c>
      <c r="O52" s="72"/>
      <c r="P52" s="64">
        <f t="shared" si="20"/>
        <v>0</v>
      </c>
      <c r="Q52" s="289"/>
      <c r="R52" s="28"/>
      <c r="S52" s="28"/>
      <c r="T52" s="28"/>
      <c r="U52" s="28"/>
      <c r="V52" s="28"/>
      <c r="W52" s="28"/>
      <c r="X52" s="29"/>
      <c r="Y52" s="29"/>
      <c r="Z52" s="29"/>
      <c r="AA52" s="29"/>
      <c r="AB52" s="29"/>
    </row>
    <row r="53" spans="1:28" s="30" customFormat="1" x14ac:dyDescent="0.25">
      <c r="A53" s="59">
        <v>44</v>
      </c>
      <c r="B53" s="40" t="s">
        <v>28</v>
      </c>
      <c r="C53" s="41"/>
      <c r="D53" s="73" t="s">
        <v>75</v>
      </c>
      <c r="E53" s="73" t="s">
        <v>79</v>
      </c>
      <c r="F53" s="42" t="s">
        <v>11</v>
      </c>
      <c r="G53" s="61" t="s">
        <v>28</v>
      </c>
      <c r="H53" s="44">
        <v>72.599999999999994</v>
      </c>
      <c r="I53" s="44">
        <v>1.1000000000000001</v>
      </c>
      <c r="J53" s="144">
        <f>ROUND(I53*H53,0)</f>
        <v>80</v>
      </c>
      <c r="K53" s="46"/>
      <c r="L53" s="47"/>
      <c r="M53" s="72">
        <f t="shared" si="18"/>
        <v>0</v>
      </c>
      <c r="N53" s="72">
        <f t="shared" si="19"/>
        <v>0</v>
      </c>
      <c r="O53" s="72"/>
      <c r="P53" s="64">
        <f t="shared" si="20"/>
        <v>0</v>
      </c>
      <c r="Q53" s="289"/>
      <c r="R53" s="28"/>
      <c r="S53" s="28"/>
      <c r="T53" s="28"/>
      <c r="U53" s="28"/>
      <c r="V53" s="28"/>
      <c r="W53" s="28"/>
      <c r="X53" s="29"/>
      <c r="Y53" s="29"/>
      <c r="Z53" s="29"/>
      <c r="AA53" s="29"/>
      <c r="AB53" s="29"/>
    </row>
    <row r="54" spans="1:28" s="30" customFormat="1" x14ac:dyDescent="0.25">
      <c r="A54" s="59">
        <v>45</v>
      </c>
      <c r="B54" s="40" t="s">
        <v>28</v>
      </c>
      <c r="C54" s="41"/>
      <c r="D54" s="73" t="s">
        <v>76</v>
      </c>
      <c r="E54" s="73" t="s">
        <v>79</v>
      </c>
      <c r="F54" s="42" t="s">
        <v>11</v>
      </c>
      <c r="G54" s="61" t="s">
        <v>28</v>
      </c>
      <c r="H54" s="44">
        <v>181.6</v>
      </c>
      <c r="I54" s="44">
        <v>1.1000000000000001</v>
      </c>
      <c r="J54" s="144">
        <f t="shared" si="21"/>
        <v>200</v>
      </c>
      <c r="K54" s="46"/>
      <c r="L54" s="47"/>
      <c r="M54" s="72">
        <f t="shared" si="18"/>
        <v>0</v>
      </c>
      <c r="N54" s="72">
        <f t="shared" si="19"/>
        <v>0</v>
      </c>
      <c r="O54" s="72"/>
      <c r="P54" s="64">
        <f t="shared" si="20"/>
        <v>0</v>
      </c>
      <c r="Q54" s="289"/>
      <c r="R54" s="28"/>
      <c r="S54" s="28"/>
      <c r="T54" s="28"/>
      <c r="U54" s="28"/>
      <c r="V54" s="28"/>
      <c r="W54" s="28"/>
      <c r="X54" s="29"/>
      <c r="Y54" s="29"/>
      <c r="Z54" s="29"/>
      <c r="AA54" s="29"/>
      <c r="AB54" s="29"/>
    </row>
    <row r="55" spans="1:28" s="30" customFormat="1" x14ac:dyDescent="0.25">
      <c r="A55" s="59">
        <v>46</v>
      </c>
      <c r="B55" s="40" t="s">
        <v>28</v>
      </c>
      <c r="C55" s="41"/>
      <c r="D55" s="73" t="s">
        <v>369</v>
      </c>
      <c r="E55" s="73" t="s">
        <v>79</v>
      </c>
      <c r="F55" s="42" t="s">
        <v>11</v>
      </c>
      <c r="G55" s="61" t="s">
        <v>28</v>
      </c>
      <c r="H55" s="44">
        <v>0.5</v>
      </c>
      <c r="I55" s="44">
        <v>1.1000000000000001</v>
      </c>
      <c r="J55" s="144">
        <f t="shared" si="21"/>
        <v>1</v>
      </c>
      <c r="K55" s="46"/>
      <c r="L55" s="47"/>
      <c r="M55" s="72">
        <f t="shared" si="18"/>
        <v>0</v>
      </c>
      <c r="N55" s="72">
        <f t="shared" si="19"/>
        <v>0</v>
      </c>
      <c r="O55" s="72"/>
      <c r="P55" s="64">
        <f t="shared" si="20"/>
        <v>0</v>
      </c>
      <c r="Q55" s="289"/>
      <c r="R55" s="28"/>
      <c r="S55" s="28"/>
      <c r="T55" s="28"/>
      <c r="U55" s="28"/>
      <c r="V55" s="28"/>
      <c r="W55" s="28"/>
      <c r="X55" s="29"/>
      <c r="Y55" s="29"/>
      <c r="Z55" s="29"/>
      <c r="AA55" s="29"/>
      <c r="AB55" s="29"/>
    </row>
    <row r="56" spans="1:28" s="208" customFormat="1" x14ac:dyDescent="0.25">
      <c r="A56" s="31">
        <v>47</v>
      </c>
      <c r="B56" s="31" t="s">
        <v>522</v>
      </c>
      <c r="C56" s="120" t="s">
        <v>549</v>
      </c>
      <c r="D56" s="121" t="s">
        <v>550</v>
      </c>
      <c r="E56" s="122"/>
      <c r="F56" s="123" t="s">
        <v>10</v>
      </c>
      <c r="G56" s="124" t="s">
        <v>28</v>
      </c>
      <c r="H56" s="125">
        <f>H57+H58+H59</f>
        <v>10</v>
      </c>
      <c r="I56" s="125">
        <v>1</v>
      </c>
      <c r="J56" s="149">
        <f>ROUND(I56*H56,2)</f>
        <v>10</v>
      </c>
      <c r="K56" s="126"/>
      <c r="L56" s="127"/>
      <c r="M56" s="39">
        <f>K56+L56</f>
        <v>0</v>
      </c>
      <c r="N56" s="39"/>
      <c r="O56" s="39">
        <f>L56*J56</f>
        <v>0</v>
      </c>
      <c r="P56" s="39">
        <f>ROUND(N56+O56,2)</f>
        <v>0</v>
      </c>
      <c r="Q56" s="289"/>
      <c r="R56" s="257"/>
      <c r="S56" s="257"/>
      <c r="T56" s="257"/>
      <c r="U56" s="257"/>
      <c r="V56" s="257"/>
      <c r="W56" s="257"/>
      <c r="X56" s="13"/>
      <c r="Y56" s="13"/>
      <c r="Z56" s="13"/>
      <c r="AA56" s="13"/>
      <c r="AB56" s="13"/>
    </row>
    <row r="57" spans="1:28" s="30" customFormat="1" x14ac:dyDescent="0.25">
      <c r="A57" s="59">
        <v>48</v>
      </c>
      <c r="B57" s="40" t="s">
        <v>28</v>
      </c>
      <c r="C57" s="41"/>
      <c r="D57" s="73" t="s">
        <v>370</v>
      </c>
      <c r="E57" s="73"/>
      <c r="F57" s="42" t="s">
        <v>11</v>
      </c>
      <c r="G57" s="61" t="s">
        <v>28</v>
      </c>
      <c r="H57" s="44" t="s">
        <v>146</v>
      </c>
      <c r="I57" s="44">
        <v>1.1000000000000001</v>
      </c>
      <c r="J57" s="144">
        <f t="shared" si="21"/>
        <v>2</v>
      </c>
      <c r="K57" s="46"/>
      <c r="L57" s="47"/>
      <c r="M57" s="72">
        <f t="shared" si="18"/>
        <v>0</v>
      </c>
      <c r="N57" s="72">
        <f t="shared" si="19"/>
        <v>0</v>
      </c>
      <c r="O57" s="72"/>
      <c r="P57" s="64">
        <f t="shared" si="20"/>
        <v>0</v>
      </c>
      <c r="Q57" s="289"/>
      <c r="R57" s="28"/>
      <c r="S57" s="28"/>
      <c r="T57" s="28"/>
      <c r="U57" s="28"/>
      <c r="V57" s="28"/>
      <c r="W57" s="28"/>
      <c r="X57" s="29"/>
      <c r="Y57" s="29"/>
      <c r="Z57" s="29"/>
      <c r="AA57" s="29"/>
      <c r="AB57" s="29"/>
    </row>
    <row r="58" spans="1:28" s="30" customFormat="1" x14ac:dyDescent="0.25">
      <c r="A58" s="59">
        <v>49</v>
      </c>
      <c r="B58" s="40" t="s">
        <v>28</v>
      </c>
      <c r="C58" s="41"/>
      <c r="D58" s="73" t="s">
        <v>371</v>
      </c>
      <c r="E58" s="73"/>
      <c r="F58" s="42" t="s">
        <v>11</v>
      </c>
      <c r="G58" s="61" t="s">
        <v>28</v>
      </c>
      <c r="H58" s="44" t="s">
        <v>149</v>
      </c>
      <c r="I58" s="44">
        <v>1.1000000000000001</v>
      </c>
      <c r="J58" s="144">
        <f t="shared" si="21"/>
        <v>4</v>
      </c>
      <c r="K58" s="46"/>
      <c r="L58" s="47"/>
      <c r="M58" s="72">
        <f t="shared" si="18"/>
        <v>0</v>
      </c>
      <c r="N58" s="72">
        <f t="shared" si="19"/>
        <v>0</v>
      </c>
      <c r="O58" s="72"/>
      <c r="P58" s="64">
        <f t="shared" si="20"/>
        <v>0</v>
      </c>
      <c r="Q58" s="289"/>
      <c r="R58" s="28"/>
      <c r="S58" s="28"/>
      <c r="T58" s="28"/>
      <c r="U58" s="28"/>
      <c r="V58" s="28"/>
      <c r="W58" s="28"/>
      <c r="X58" s="29"/>
      <c r="Y58" s="29"/>
      <c r="Z58" s="29"/>
      <c r="AA58" s="29"/>
      <c r="AB58" s="29"/>
    </row>
    <row r="59" spans="1:28" s="30" customFormat="1" x14ac:dyDescent="0.25">
      <c r="A59" s="59">
        <v>50</v>
      </c>
      <c r="B59" s="40" t="s">
        <v>28</v>
      </c>
      <c r="C59" s="41"/>
      <c r="D59" s="73" t="s">
        <v>372</v>
      </c>
      <c r="E59" s="73"/>
      <c r="F59" s="42" t="s">
        <v>11</v>
      </c>
      <c r="G59" s="61" t="s">
        <v>28</v>
      </c>
      <c r="H59" s="44" t="s">
        <v>149</v>
      </c>
      <c r="I59" s="44">
        <v>1.1000000000000001</v>
      </c>
      <c r="J59" s="144">
        <f t="shared" si="21"/>
        <v>4</v>
      </c>
      <c r="K59" s="46"/>
      <c r="L59" s="47"/>
      <c r="M59" s="72">
        <f t="shared" si="18"/>
        <v>0</v>
      </c>
      <c r="N59" s="72">
        <f t="shared" si="19"/>
        <v>0</v>
      </c>
      <c r="O59" s="72"/>
      <c r="P59" s="64">
        <f t="shared" si="20"/>
        <v>0</v>
      </c>
      <c r="Q59" s="289"/>
      <c r="R59" s="28"/>
      <c r="S59" s="28"/>
      <c r="T59" s="28"/>
      <c r="U59" s="28"/>
      <c r="V59" s="28"/>
      <c r="W59" s="28"/>
      <c r="X59" s="29"/>
      <c r="Y59" s="29"/>
      <c r="Z59" s="29"/>
      <c r="AA59" s="29"/>
      <c r="AB59" s="29"/>
    </row>
    <row r="60" spans="1:28" s="30" customFormat="1" x14ac:dyDescent="0.25">
      <c r="A60" s="31">
        <v>51</v>
      </c>
      <c r="B60" s="31" t="s">
        <v>522</v>
      </c>
      <c r="C60" s="32" t="s">
        <v>532</v>
      </c>
      <c r="D60" s="33" t="s">
        <v>32</v>
      </c>
      <c r="E60" s="77"/>
      <c r="F60" s="34" t="s">
        <v>10</v>
      </c>
      <c r="G60" s="35" t="s">
        <v>29</v>
      </c>
      <c r="H60" s="69">
        <f>H61+H62+H63+H64+H65+H66</f>
        <v>20</v>
      </c>
      <c r="I60" s="69">
        <v>1</v>
      </c>
      <c r="J60" s="36">
        <f>ROUND(I60*H60,2)</f>
        <v>20</v>
      </c>
      <c r="K60" s="37"/>
      <c r="L60" s="38"/>
      <c r="M60" s="39">
        <f>K60+L60</f>
        <v>0</v>
      </c>
      <c r="N60" s="39">
        <f t="shared" si="15"/>
        <v>0</v>
      </c>
      <c r="O60" s="39">
        <f>L60*J60</f>
        <v>0</v>
      </c>
      <c r="P60" s="39">
        <f>ROUND(N60+O60,2)</f>
        <v>0</v>
      </c>
      <c r="Q60" s="28"/>
      <c r="R60" s="28"/>
      <c r="S60" s="28"/>
      <c r="T60" s="28"/>
      <c r="U60" s="28"/>
      <c r="V60" s="28"/>
      <c r="W60" s="28"/>
      <c r="X60" s="29"/>
      <c r="Y60" s="29"/>
      <c r="Z60" s="29"/>
      <c r="AA60" s="29"/>
      <c r="AB60" s="29"/>
    </row>
    <row r="61" spans="1:28" s="30" customFormat="1" x14ac:dyDescent="0.25">
      <c r="A61" s="59">
        <v>52</v>
      </c>
      <c r="B61" s="40" t="s">
        <v>28</v>
      </c>
      <c r="C61" s="41"/>
      <c r="D61" s="73" t="s">
        <v>327</v>
      </c>
      <c r="E61" s="73" t="s">
        <v>87</v>
      </c>
      <c r="F61" s="42" t="s">
        <v>11</v>
      </c>
      <c r="G61" s="43" t="s">
        <v>29</v>
      </c>
      <c r="H61" s="48" t="s">
        <v>146</v>
      </c>
      <c r="I61" s="48">
        <v>1</v>
      </c>
      <c r="J61" s="144">
        <f t="shared" si="17"/>
        <v>2</v>
      </c>
      <c r="K61" s="46"/>
      <c r="L61" s="47"/>
      <c r="M61" s="197">
        <f t="shared" ref="M61" si="22">K61+L61</f>
        <v>0</v>
      </c>
      <c r="N61" s="197">
        <f t="shared" si="15"/>
        <v>0</v>
      </c>
      <c r="O61" s="197"/>
      <c r="P61" s="64">
        <f t="shared" si="16"/>
        <v>0</v>
      </c>
      <c r="Q61" s="28"/>
      <c r="R61" s="28"/>
      <c r="S61" s="28"/>
      <c r="T61" s="28"/>
      <c r="U61" s="28"/>
      <c r="V61" s="28"/>
      <c r="W61" s="28"/>
      <c r="X61" s="29"/>
      <c r="Y61" s="29"/>
      <c r="Z61" s="29"/>
      <c r="AA61" s="29"/>
      <c r="AB61" s="29"/>
    </row>
    <row r="62" spans="1:28" s="30" customFormat="1" x14ac:dyDescent="0.25">
      <c r="A62" s="59">
        <v>53</v>
      </c>
      <c r="B62" s="40" t="s">
        <v>28</v>
      </c>
      <c r="C62" s="41"/>
      <c r="D62" s="73" t="s">
        <v>328</v>
      </c>
      <c r="E62" s="73" t="s">
        <v>87</v>
      </c>
      <c r="F62" s="42" t="s">
        <v>11</v>
      </c>
      <c r="G62" s="43" t="s">
        <v>29</v>
      </c>
      <c r="H62" s="48" t="s">
        <v>146</v>
      </c>
      <c r="I62" s="48">
        <v>1</v>
      </c>
      <c r="J62" s="144">
        <f t="shared" si="17"/>
        <v>2</v>
      </c>
      <c r="K62" s="46"/>
      <c r="L62" s="47"/>
      <c r="M62" s="197">
        <f t="shared" ref="M62:M66" si="23">K62+L62</f>
        <v>0</v>
      </c>
      <c r="N62" s="197">
        <f t="shared" ref="N62:N66" si="24">K62*J62</f>
        <v>0</v>
      </c>
      <c r="O62" s="197"/>
      <c r="P62" s="64">
        <f t="shared" ref="P62:P66" si="25">ROUND(N62+O62,2)</f>
        <v>0</v>
      </c>
      <c r="Q62" s="28"/>
      <c r="R62" s="28"/>
      <c r="S62" s="28"/>
      <c r="T62" s="28"/>
      <c r="U62" s="28"/>
      <c r="V62" s="28"/>
      <c r="W62" s="28"/>
      <c r="X62" s="29"/>
      <c r="Y62" s="29"/>
      <c r="Z62" s="29"/>
      <c r="AA62" s="29"/>
      <c r="AB62" s="29"/>
    </row>
    <row r="63" spans="1:28" s="30" customFormat="1" x14ac:dyDescent="0.25">
      <c r="A63" s="59">
        <v>54</v>
      </c>
      <c r="B63" s="40" t="s">
        <v>28</v>
      </c>
      <c r="C63" s="41"/>
      <c r="D63" s="73" t="s">
        <v>86</v>
      </c>
      <c r="E63" s="73" t="s">
        <v>87</v>
      </c>
      <c r="F63" s="42" t="s">
        <v>11</v>
      </c>
      <c r="G63" s="43" t="s">
        <v>29</v>
      </c>
      <c r="H63" s="48" t="s">
        <v>146</v>
      </c>
      <c r="I63" s="48">
        <v>1</v>
      </c>
      <c r="J63" s="144">
        <f t="shared" si="17"/>
        <v>2</v>
      </c>
      <c r="K63" s="46"/>
      <c r="L63" s="47"/>
      <c r="M63" s="197">
        <f t="shared" si="23"/>
        <v>0</v>
      </c>
      <c r="N63" s="197">
        <f t="shared" si="24"/>
        <v>0</v>
      </c>
      <c r="O63" s="197"/>
      <c r="P63" s="64">
        <f t="shared" si="25"/>
        <v>0</v>
      </c>
      <c r="Q63" s="28"/>
      <c r="R63" s="28"/>
      <c r="S63" s="28"/>
      <c r="T63" s="28"/>
      <c r="U63" s="28"/>
      <c r="V63" s="28"/>
      <c r="W63" s="28"/>
      <c r="X63" s="29"/>
      <c r="Y63" s="29"/>
      <c r="Z63" s="29"/>
      <c r="AA63" s="29"/>
      <c r="AB63" s="29"/>
    </row>
    <row r="64" spans="1:28" s="30" customFormat="1" x14ac:dyDescent="0.25">
      <c r="A64" s="59">
        <v>55</v>
      </c>
      <c r="B64" s="40" t="s">
        <v>28</v>
      </c>
      <c r="C64" s="41"/>
      <c r="D64" s="73" t="s">
        <v>329</v>
      </c>
      <c r="E64" s="73" t="s">
        <v>87</v>
      </c>
      <c r="F64" s="42" t="s">
        <v>11</v>
      </c>
      <c r="G64" s="43" t="s">
        <v>29</v>
      </c>
      <c r="H64" s="48" t="s">
        <v>149</v>
      </c>
      <c r="I64" s="48">
        <v>1</v>
      </c>
      <c r="J64" s="144">
        <f t="shared" si="17"/>
        <v>4</v>
      </c>
      <c r="K64" s="46"/>
      <c r="L64" s="47"/>
      <c r="M64" s="197">
        <f t="shared" si="23"/>
        <v>0</v>
      </c>
      <c r="N64" s="197">
        <f t="shared" si="24"/>
        <v>0</v>
      </c>
      <c r="O64" s="197"/>
      <c r="P64" s="64">
        <f t="shared" si="25"/>
        <v>0</v>
      </c>
      <c r="Q64" s="28"/>
      <c r="R64" s="28"/>
      <c r="S64" s="28"/>
      <c r="T64" s="28"/>
      <c r="U64" s="28"/>
      <c r="V64" s="28"/>
      <c r="W64" s="28"/>
      <c r="X64" s="29"/>
      <c r="Y64" s="29"/>
      <c r="Z64" s="29"/>
      <c r="AA64" s="29"/>
      <c r="AB64" s="29"/>
    </row>
    <row r="65" spans="1:28" s="30" customFormat="1" x14ac:dyDescent="0.25">
      <c r="A65" s="59">
        <v>56</v>
      </c>
      <c r="B65" s="40" t="s">
        <v>28</v>
      </c>
      <c r="C65" s="41"/>
      <c r="D65" s="73" t="s">
        <v>330</v>
      </c>
      <c r="E65" s="73" t="s">
        <v>87</v>
      </c>
      <c r="F65" s="42" t="s">
        <v>11</v>
      </c>
      <c r="G65" s="43" t="s">
        <v>29</v>
      </c>
      <c r="H65" s="48" t="s">
        <v>149</v>
      </c>
      <c r="I65" s="48">
        <v>1</v>
      </c>
      <c r="J65" s="144">
        <f t="shared" si="17"/>
        <v>4</v>
      </c>
      <c r="K65" s="46"/>
      <c r="L65" s="47"/>
      <c r="M65" s="197">
        <f t="shared" si="23"/>
        <v>0</v>
      </c>
      <c r="N65" s="197">
        <f t="shared" si="24"/>
        <v>0</v>
      </c>
      <c r="O65" s="197"/>
      <c r="P65" s="64">
        <f t="shared" si="25"/>
        <v>0</v>
      </c>
      <c r="Q65" s="28"/>
      <c r="R65" s="28"/>
      <c r="S65" s="28"/>
      <c r="T65" s="28"/>
      <c r="U65" s="28"/>
      <c r="V65" s="28"/>
      <c r="W65" s="28"/>
      <c r="X65" s="29"/>
      <c r="Y65" s="29"/>
      <c r="Z65" s="29"/>
      <c r="AA65" s="29"/>
      <c r="AB65" s="29"/>
    </row>
    <row r="66" spans="1:28" s="30" customFormat="1" x14ac:dyDescent="0.25">
      <c r="A66" s="59">
        <v>57</v>
      </c>
      <c r="B66" s="40" t="s">
        <v>28</v>
      </c>
      <c r="C66" s="41"/>
      <c r="D66" s="73" t="s">
        <v>331</v>
      </c>
      <c r="E66" s="73" t="s">
        <v>87</v>
      </c>
      <c r="F66" s="42" t="s">
        <v>11</v>
      </c>
      <c r="G66" s="43" t="s">
        <v>29</v>
      </c>
      <c r="H66" s="48" t="s">
        <v>240</v>
      </c>
      <c r="I66" s="48">
        <v>1</v>
      </c>
      <c r="J66" s="144">
        <f t="shared" si="17"/>
        <v>6</v>
      </c>
      <c r="K66" s="46"/>
      <c r="L66" s="47"/>
      <c r="M66" s="197">
        <f t="shared" si="23"/>
        <v>0</v>
      </c>
      <c r="N66" s="197">
        <f t="shared" si="24"/>
        <v>0</v>
      </c>
      <c r="O66" s="197"/>
      <c r="P66" s="64">
        <f t="shared" si="25"/>
        <v>0</v>
      </c>
      <c r="Q66" s="28"/>
      <c r="R66" s="28"/>
      <c r="S66" s="28"/>
      <c r="T66" s="28"/>
      <c r="U66" s="28"/>
      <c r="V66" s="28"/>
      <c r="W66" s="28"/>
      <c r="X66" s="29"/>
      <c r="Y66" s="29"/>
      <c r="Z66" s="29"/>
      <c r="AA66" s="29"/>
      <c r="AB66" s="29"/>
    </row>
    <row r="67" spans="1:28" s="30" customFormat="1" x14ac:dyDescent="0.25">
      <c r="A67" s="31">
        <v>58</v>
      </c>
      <c r="B67" s="31" t="s">
        <v>522</v>
      </c>
      <c r="C67" s="32" t="s">
        <v>533</v>
      </c>
      <c r="D67" s="33" t="s">
        <v>33</v>
      </c>
      <c r="E67" s="77"/>
      <c r="F67" s="34" t="s">
        <v>10</v>
      </c>
      <c r="G67" s="35" t="s">
        <v>29</v>
      </c>
      <c r="H67" s="69">
        <f>H68+H72+H69+H70+H71+H73+H74</f>
        <v>24</v>
      </c>
      <c r="I67" s="69">
        <v>1</v>
      </c>
      <c r="J67" s="36">
        <f>ROUND(I67*H67,2)</f>
        <v>24</v>
      </c>
      <c r="K67" s="37"/>
      <c r="L67" s="38"/>
      <c r="M67" s="39">
        <f>K67+L67</f>
        <v>0</v>
      </c>
      <c r="N67" s="39"/>
      <c r="O67" s="39">
        <f>L67*J67</f>
        <v>0</v>
      </c>
      <c r="P67" s="39">
        <f>ROUND(N67+O67,2)</f>
        <v>0</v>
      </c>
      <c r="Q67" s="28"/>
      <c r="R67" s="28"/>
      <c r="S67" s="28"/>
      <c r="T67" s="28"/>
      <c r="U67" s="28"/>
      <c r="V67" s="28"/>
      <c r="W67" s="28"/>
      <c r="X67" s="29"/>
      <c r="Y67" s="29"/>
      <c r="Z67" s="29"/>
      <c r="AA67" s="29"/>
      <c r="AB67" s="29"/>
    </row>
    <row r="68" spans="1:28" s="30" customFormat="1" x14ac:dyDescent="0.25">
      <c r="A68" s="59">
        <v>59</v>
      </c>
      <c r="B68" s="59" t="s">
        <v>28</v>
      </c>
      <c r="C68" s="41"/>
      <c r="D68" s="73" t="s">
        <v>332</v>
      </c>
      <c r="E68" s="73" t="s">
        <v>85</v>
      </c>
      <c r="F68" s="42" t="s">
        <v>11</v>
      </c>
      <c r="G68" s="57" t="s">
        <v>29</v>
      </c>
      <c r="H68" s="48" t="s">
        <v>144</v>
      </c>
      <c r="I68" s="48">
        <v>1</v>
      </c>
      <c r="J68" s="144">
        <f t="shared" si="17"/>
        <v>1</v>
      </c>
      <c r="K68" s="46"/>
      <c r="L68" s="47"/>
      <c r="M68" s="197">
        <f t="shared" ref="M68" si="26">K68+L68</f>
        <v>0</v>
      </c>
      <c r="N68" s="197">
        <f t="shared" ref="N68" si="27">K68*J68</f>
        <v>0</v>
      </c>
      <c r="O68" s="197"/>
      <c r="P68" s="64">
        <f t="shared" si="16"/>
        <v>0</v>
      </c>
      <c r="Q68" s="28"/>
      <c r="R68" s="28"/>
      <c r="S68" s="28"/>
      <c r="T68" s="28"/>
      <c r="U68" s="28"/>
      <c r="V68" s="28"/>
      <c r="W68" s="28"/>
      <c r="X68" s="29"/>
      <c r="Y68" s="29"/>
      <c r="Z68" s="29"/>
      <c r="AA68" s="29"/>
      <c r="AB68" s="29"/>
    </row>
    <row r="69" spans="1:28" s="30" customFormat="1" x14ac:dyDescent="0.25">
      <c r="A69" s="59">
        <v>60</v>
      </c>
      <c r="B69" s="59" t="s">
        <v>28</v>
      </c>
      <c r="C69" s="41"/>
      <c r="D69" s="73" t="s">
        <v>333</v>
      </c>
      <c r="E69" s="73" t="s">
        <v>85</v>
      </c>
      <c r="F69" s="42" t="s">
        <v>11</v>
      </c>
      <c r="G69" s="57" t="s">
        <v>29</v>
      </c>
      <c r="H69" s="48" t="s">
        <v>144</v>
      </c>
      <c r="I69" s="48">
        <v>1</v>
      </c>
      <c r="J69" s="144">
        <f t="shared" ref="J69:J74" si="28">ROUND(I69*H69,0)</f>
        <v>1</v>
      </c>
      <c r="K69" s="46"/>
      <c r="L69" s="47"/>
      <c r="M69" s="197">
        <f t="shared" ref="M69:M74" si="29">K69+L69</f>
        <v>0</v>
      </c>
      <c r="N69" s="197">
        <f t="shared" ref="N69:N74" si="30">K69*J69</f>
        <v>0</v>
      </c>
      <c r="O69" s="197"/>
      <c r="P69" s="64">
        <f t="shared" ref="P69:P74" si="31">ROUND(N69+O69,2)</f>
        <v>0</v>
      </c>
      <c r="Q69" s="28"/>
      <c r="R69" s="28"/>
      <c r="S69" s="28"/>
      <c r="T69" s="28"/>
      <c r="U69" s="28"/>
      <c r="V69" s="28"/>
      <c r="W69" s="28"/>
      <c r="X69" s="29"/>
      <c r="Y69" s="29"/>
      <c r="Z69" s="29"/>
      <c r="AA69" s="29"/>
      <c r="AB69" s="29"/>
    </row>
    <row r="70" spans="1:28" s="30" customFormat="1" x14ac:dyDescent="0.25">
      <c r="A70" s="59">
        <v>61</v>
      </c>
      <c r="B70" s="59" t="s">
        <v>28</v>
      </c>
      <c r="C70" s="41"/>
      <c r="D70" s="73" t="s">
        <v>83</v>
      </c>
      <c r="E70" s="73" t="s">
        <v>85</v>
      </c>
      <c r="F70" s="42" t="s">
        <v>11</v>
      </c>
      <c r="G70" s="57" t="s">
        <v>29</v>
      </c>
      <c r="H70" s="48" t="s">
        <v>146</v>
      </c>
      <c r="I70" s="48">
        <v>1</v>
      </c>
      <c r="J70" s="144">
        <f t="shared" si="28"/>
        <v>2</v>
      </c>
      <c r="K70" s="46"/>
      <c r="L70" s="47"/>
      <c r="M70" s="197">
        <f t="shared" si="29"/>
        <v>0</v>
      </c>
      <c r="N70" s="197">
        <f t="shared" si="30"/>
        <v>0</v>
      </c>
      <c r="O70" s="197"/>
      <c r="P70" s="64">
        <f t="shared" si="31"/>
        <v>0</v>
      </c>
      <c r="Q70" s="28"/>
      <c r="R70" s="28"/>
      <c r="S70" s="28"/>
      <c r="T70" s="28"/>
      <c r="U70" s="28"/>
      <c r="V70" s="28"/>
      <c r="W70" s="28"/>
      <c r="X70" s="29"/>
      <c r="Y70" s="29"/>
      <c r="Z70" s="29"/>
      <c r="AA70" s="29"/>
      <c r="AB70" s="29"/>
    </row>
    <row r="71" spans="1:28" s="30" customFormat="1" x14ac:dyDescent="0.25">
      <c r="A71" s="59">
        <v>62</v>
      </c>
      <c r="B71" s="59" t="s">
        <v>28</v>
      </c>
      <c r="C71" s="41"/>
      <c r="D71" s="73" t="s">
        <v>84</v>
      </c>
      <c r="E71" s="73" t="s">
        <v>85</v>
      </c>
      <c r="F71" s="42" t="s">
        <v>11</v>
      </c>
      <c r="G71" s="57" t="s">
        <v>29</v>
      </c>
      <c r="H71" s="48" t="s">
        <v>240</v>
      </c>
      <c r="I71" s="48">
        <v>1</v>
      </c>
      <c r="J71" s="144">
        <f t="shared" si="28"/>
        <v>6</v>
      </c>
      <c r="K71" s="46"/>
      <c r="L71" s="47"/>
      <c r="M71" s="197">
        <f t="shared" si="29"/>
        <v>0</v>
      </c>
      <c r="N71" s="197">
        <f t="shared" si="30"/>
        <v>0</v>
      </c>
      <c r="O71" s="197"/>
      <c r="P71" s="64">
        <f t="shared" si="31"/>
        <v>0</v>
      </c>
      <c r="Q71" s="28"/>
      <c r="R71" s="28"/>
      <c r="S71" s="28"/>
      <c r="T71" s="28"/>
      <c r="U71" s="28"/>
      <c r="V71" s="28"/>
      <c r="W71" s="28"/>
      <c r="X71" s="29"/>
      <c r="Y71" s="29"/>
      <c r="Z71" s="29"/>
      <c r="AA71" s="29"/>
      <c r="AB71" s="29"/>
    </row>
    <row r="72" spans="1:28" s="30" customFormat="1" x14ac:dyDescent="0.25">
      <c r="A72" s="59">
        <v>63</v>
      </c>
      <c r="B72" s="59" t="s">
        <v>28</v>
      </c>
      <c r="C72" s="41"/>
      <c r="D72" s="73" t="s">
        <v>334</v>
      </c>
      <c r="E72" s="73" t="s">
        <v>85</v>
      </c>
      <c r="F72" s="42" t="s">
        <v>11</v>
      </c>
      <c r="G72" s="57" t="s">
        <v>29</v>
      </c>
      <c r="H72" s="48" t="s">
        <v>240</v>
      </c>
      <c r="I72" s="48">
        <v>1</v>
      </c>
      <c r="J72" s="144">
        <f t="shared" si="28"/>
        <v>6</v>
      </c>
      <c r="K72" s="46"/>
      <c r="L72" s="47"/>
      <c r="M72" s="197">
        <f t="shared" si="29"/>
        <v>0</v>
      </c>
      <c r="N72" s="197">
        <f t="shared" si="30"/>
        <v>0</v>
      </c>
      <c r="O72" s="197"/>
      <c r="P72" s="64">
        <f t="shared" si="31"/>
        <v>0</v>
      </c>
      <c r="Q72" s="28"/>
      <c r="R72" s="28"/>
      <c r="S72" s="28"/>
      <c r="T72" s="28"/>
      <c r="U72" s="28"/>
      <c r="V72" s="28"/>
      <c r="W72" s="28"/>
      <c r="X72" s="29"/>
      <c r="Y72" s="29"/>
      <c r="Z72" s="29"/>
      <c r="AA72" s="29"/>
      <c r="AB72" s="29"/>
    </row>
    <row r="73" spans="1:28" s="30" customFormat="1" x14ac:dyDescent="0.25">
      <c r="A73" s="59">
        <v>64</v>
      </c>
      <c r="B73" s="59" t="s">
        <v>28</v>
      </c>
      <c r="C73" s="41"/>
      <c r="D73" s="73" t="s">
        <v>335</v>
      </c>
      <c r="E73" s="73" t="s">
        <v>85</v>
      </c>
      <c r="F73" s="42" t="s">
        <v>11</v>
      </c>
      <c r="G73" s="57" t="s">
        <v>29</v>
      </c>
      <c r="H73" s="48" t="s">
        <v>240</v>
      </c>
      <c r="I73" s="48">
        <v>1</v>
      </c>
      <c r="J73" s="144">
        <f t="shared" si="28"/>
        <v>6</v>
      </c>
      <c r="K73" s="46"/>
      <c r="L73" s="47"/>
      <c r="M73" s="197">
        <f t="shared" si="29"/>
        <v>0</v>
      </c>
      <c r="N73" s="197">
        <f t="shared" si="30"/>
        <v>0</v>
      </c>
      <c r="O73" s="197"/>
      <c r="P73" s="64">
        <f t="shared" si="31"/>
        <v>0</v>
      </c>
      <c r="Q73" s="28"/>
      <c r="R73" s="28"/>
      <c r="S73" s="28"/>
      <c r="T73" s="28"/>
      <c r="U73" s="28"/>
      <c r="V73" s="28"/>
      <c r="W73" s="28"/>
      <c r="X73" s="29"/>
      <c r="Y73" s="29"/>
      <c r="Z73" s="29"/>
      <c r="AA73" s="29"/>
      <c r="AB73" s="29"/>
    </row>
    <row r="74" spans="1:28" s="30" customFormat="1" x14ac:dyDescent="0.25">
      <c r="A74" s="59">
        <v>65</v>
      </c>
      <c r="B74" s="59" t="s">
        <v>28</v>
      </c>
      <c r="C74" s="41"/>
      <c r="D74" s="73" t="s">
        <v>335</v>
      </c>
      <c r="E74" s="73" t="s">
        <v>336</v>
      </c>
      <c r="F74" s="42" t="s">
        <v>11</v>
      </c>
      <c r="G74" s="57" t="s">
        <v>29</v>
      </c>
      <c r="H74" s="48" t="s">
        <v>146</v>
      </c>
      <c r="I74" s="48">
        <v>1</v>
      </c>
      <c r="J74" s="144">
        <f t="shared" si="28"/>
        <v>2</v>
      </c>
      <c r="K74" s="46"/>
      <c r="L74" s="47"/>
      <c r="M74" s="197">
        <f t="shared" si="29"/>
        <v>0</v>
      </c>
      <c r="N74" s="197">
        <f t="shared" si="30"/>
        <v>0</v>
      </c>
      <c r="O74" s="197"/>
      <c r="P74" s="64">
        <f t="shared" si="31"/>
        <v>0</v>
      </c>
      <c r="Q74" s="28"/>
      <c r="R74" s="28"/>
      <c r="S74" s="28"/>
      <c r="T74" s="28"/>
      <c r="U74" s="28"/>
      <c r="V74" s="28"/>
      <c r="W74" s="28"/>
      <c r="X74" s="29"/>
      <c r="Y74" s="29"/>
      <c r="Z74" s="29"/>
      <c r="AA74" s="29"/>
      <c r="AB74" s="29"/>
    </row>
    <row r="75" spans="1:28" s="30" customFormat="1" x14ac:dyDescent="0.25">
      <c r="A75" s="31">
        <v>66</v>
      </c>
      <c r="B75" s="31" t="s">
        <v>522</v>
      </c>
      <c r="C75" s="32" t="s">
        <v>551</v>
      </c>
      <c r="D75" s="33" t="s">
        <v>88</v>
      </c>
      <c r="E75" s="77"/>
      <c r="F75" s="34" t="s">
        <v>10</v>
      </c>
      <c r="G75" s="35" t="s">
        <v>29</v>
      </c>
      <c r="H75" s="69">
        <f>H76+H77+H78+H79+H80+H81</f>
        <v>40</v>
      </c>
      <c r="I75" s="69">
        <v>1</v>
      </c>
      <c r="J75" s="36">
        <f>ROUND(I75*H75,2)</f>
        <v>40</v>
      </c>
      <c r="K75" s="37"/>
      <c r="L75" s="38"/>
      <c r="M75" s="39">
        <f>K75+L75</f>
        <v>0</v>
      </c>
      <c r="N75" s="39"/>
      <c r="O75" s="39">
        <f>L75*J75</f>
        <v>0</v>
      </c>
      <c r="P75" s="39">
        <f>ROUND(N75+O75,2)</f>
        <v>0</v>
      </c>
      <c r="Q75" s="28"/>
      <c r="R75" s="28"/>
      <c r="S75" s="28"/>
      <c r="T75" s="28"/>
      <c r="U75" s="28"/>
      <c r="V75" s="28"/>
      <c r="W75" s="28"/>
      <c r="X75" s="29"/>
      <c r="Y75" s="29"/>
      <c r="Z75" s="29"/>
      <c r="AA75" s="29"/>
      <c r="AB75" s="29"/>
    </row>
    <row r="76" spans="1:28" s="30" customFormat="1" x14ac:dyDescent="0.25">
      <c r="A76" s="59">
        <v>67</v>
      </c>
      <c r="B76" s="59" t="s">
        <v>28</v>
      </c>
      <c r="C76" s="41"/>
      <c r="D76" s="73" t="s">
        <v>337</v>
      </c>
      <c r="E76" s="73" t="s">
        <v>338</v>
      </c>
      <c r="F76" s="42" t="s">
        <v>11</v>
      </c>
      <c r="G76" s="57" t="s">
        <v>29</v>
      </c>
      <c r="H76" s="48" t="s">
        <v>149</v>
      </c>
      <c r="I76" s="48">
        <v>1</v>
      </c>
      <c r="J76" s="144">
        <f t="shared" si="17"/>
        <v>4</v>
      </c>
      <c r="K76" s="46"/>
      <c r="L76" s="47"/>
      <c r="M76" s="197">
        <f t="shared" ref="M76" si="32">K76+L76</f>
        <v>0</v>
      </c>
      <c r="N76" s="197">
        <f t="shared" ref="N76" si="33">K76*J76</f>
        <v>0</v>
      </c>
      <c r="O76" s="197"/>
      <c r="P76" s="64">
        <f t="shared" si="16"/>
        <v>0</v>
      </c>
      <c r="Q76" s="28"/>
      <c r="R76" s="28"/>
      <c r="S76" s="28"/>
      <c r="T76" s="28"/>
      <c r="U76" s="28"/>
      <c r="V76" s="28"/>
      <c r="W76" s="28"/>
      <c r="X76" s="29"/>
      <c r="Y76" s="29"/>
      <c r="Z76" s="29"/>
      <c r="AA76" s="29"/>
      <c r="AB76" s="29"/>
    </row>
    <row r="77" spans="1:28" s="30" customFormat="1" x14ac:dyDescent="0.25">
      <c r="A77" s="59">
        <v>68</v>
      </c>
      <c r="B77" s="59" t="s">
        <v>28</v>
      </c>
      <c r="C77" s="41"/>
      <c r="D77" s="73" t="s">
        <v>339</v>
      </c>
      <c r="E77" s="73" t="s">
        <v>340</v>
      </c>
      <c r="F77" s="42" t="s">
        <v>11</v>
      </c>
      <c r="G77" s="57" t="s">
        <v>29</v>
      </c>
      <c r="H77" s="48" t="s">
        <v>149</v>
      </c>
      <c r="I77" s="48">
        <v>1</v>
      </c>
      <c r="J77" s="144">
        <f t="shared" ref="J77:J81" si="34">ROUND(I77*H77,0)</f>
        <v>4</v>
      </c>
      <c r="K77" s="46"/>
      <c r="L77" s="47"/>
      <c r="M77" s="197">
        <f t="shared" ref="M77:M81" si="35">K77+L77</f>
        <v>0</v>
      </c>
      <c r="N77" s="197">
        <f t="shared" ref="N77:N81" si="36">K77*J77</f>
        <v>0</v>
      </c>
      <c r="O77" s="197"/>
      <c r="P77" s="64">
        <f t="shared" ref="P77:P81" si="37">ROUND(N77+O77,2)</f>
        <v>0</v>
      </c>
      <c r="Q77" s="28"/>
      <c r="R77" s="28"/>
      <c r="S77" s="28"/>
      <c r="T77" s="28"/>
      <c r="U77" s="28"/>
      <c r="V77" s="28"/>
      <c r="W77" s="28"/>
      <c r="X77" s="29"/>
      <c r="Y77" s="29"/>
      <c r="Z77" s="29"/>
      <c r="AA77" s="29"/>
      <c r="AB77" s="29"/>
    </row>
    <row r="78" spans="1:28" s="30" customFormat="1" x14ac:dyDescent="0.25">
      <c r="A78" s="59">
        <v>69</v>
      </c>
      <c r="B78" s="59" t="s">
        <v>28</v>
      </c>
      <c r="C78" s="41"/>
      <c r="D78" s="73" t="s">
        <v>341</v>
      </c>
      <c r="E78" s="73" t="s">
        <v>89</v>
      </c>
      <c r="F78" s="42" t="s">
        <v>11</v>
      </c>
      <c r="G78" s="57" t="s">
        <v>29</v>
      </c>
      <c r="H78" s="48" t="s">
        <v>149</v>
      </c>
      <c r="I78" s="48">
        <v>1</v>
      </c>
      <c r="J78" s="144">
        <f t="shared" si="34"/>
        <v>4</v>
      </c>
      <c r="K78" s="46"/>
      <c r="L78" s="47"/>
      <c r="M78" s="197">
        <f t="shared" si="35"/>
        <v>0</v>
      </c>
      <c r="N78" s="197">
        <f t="shared" si="36"/>
        <v>0</v>
      </c>
      <c r="O78" s="197"/>
      <c r="P78" s="64">
        <f t="shared" si="37"/>
        <v>0</v>
      </c>
      <c r="Q78" s="28"/>
      <c r="R78" s="28"/>
      <c r="S78" s="28"/>
      <c r="T78" s="28"/>
      <c r="U78" s="28"/>
      <c r="V78" s="28"/>
      <c r="W78" s="28"/>
      <c r="X78" s="29"/>
      <c r="Y78" s="29"/>
      <c r="Z78" s="29"/>
      <c r="AA78" s="29"/>
      <c r="AB78" s="29"/>
    </row>
    <row r="79" spans="1:28" s="30" customFormat="1" x14ac:dyDescent="0.25">
      <c r="A79" s="59">
        <v>70</v>
      </c>
      <c r="B79" s="59" t="s">
        <v>28</v>
      </c>
      <c r="C79" s="41"/>
      <c r="D79" s="73" t="s">
        <v>342</v>
      </c>
      <c r="E79" s="73" t="s">
        <v>343</v>
      </c>
      <c r="F79" s="42" t="s">
        <v>11</v>
      </c>
      <c r="G79" s="57" t="s">
        <v>29</v>
      </c>
      <c r="H79" s="48" t="s">
        <v>154</v>
      </c>
      <c r="I79" s="48">
        <v>1</v>
      </c>
      <c r="J79" s="144">
        <f t="shared" si="34"/>
        <v>8</v>
      </c>
      <c r="K79" s="46"/>
      <c r="L79" s="47"/>
      <c r="M79" s="197">
        <f t="shared" si="35"/>
        <v>0</v>
      </c>
      <c r="N79" s="197">
        <f t="shared" si="36"/>
        <v>0</v>
      </c>
      <c r="O79" s="197"/>
      <c r="P79" s="64">
        <f t="shared" si="37"/>
        <v>0</v>
      </c>
      <c r="Q79" s="28"/>
      <c r="R79" s="28"/>
      <c r="S79" s="28"/>
      <c r="T79" s="28"/>
      <c r="U79" s="28"/>
      <c r="V79" s="28"/>
      <c r="W79" s="28"/>
      <c r="X79" s="29"/>
      <c r="Y79" s="29"/>
      <c r="Z79" s="29"/>
      <c r="AA79" s="29"/>
      <c r="AB79" s="29"/>
    </row>
    <row r="80" spans="1:28" s="30" customFormat="1" x14ac:dyDescent="0.25">
      <c r="A80" s="59">
        <v>71</v>
      </c>
      <c r="B80" s="59" t="s">
        <v>28</v>
      </c>
      <c r="C80" s="41"/>
      <c r="D80" s="73" t="s">
        <v>344</v>
      </c>
      <c r="E80" s="73" t="s">
        <v>345</v>
      </c>
      <c r="F80" s="42" t="s">
        <v>11</v>
      </c>
      <c r="G80" s="57" t="s">
        <v>29</v>
      </c>
      <c r="H80" s="48" t="s">
        <v>154</v>
      </c>
      <c r="I80" s="48">
        <v>1</v>
      </c>
      <c r="J80" s="144">
        <f t="shared" si="34"/>
        <v>8</v>
      </c>
      <c r="K80" s="46"/>
      <c r="L80" s="47"/>
      <c r="M80" s="197">
        <f t="shared" si="35"/>
        <v>0</v>
      </c>
      <c r="N80" s="197">
        <f t="shared" si="36"/>
        <v>0</v>
      </c>
      <c r="O80" s="197"/>
      <c r="P80" s="64">
        <f t="shared" si="37"/>
        <v>0</v>
      </c>
      <c r="Q80" s="28"/>
      <c r="R80" s="28"/>
      <c r="S80" s="28"/>
      <c r="T80" s="28"/>
      <c r="U80" s="28"/>
      <c r="V80" s="28"/>
      <c r="W80" s="28"/>
      <c r="X80" s="29"/>
      <c r="Y80" s="29"/>
      <c r="Z80" s="29"/>
      <c r="AA80" s="29"/>
      <c r="AB80" s="29"/>
    </row>
    <row r="81" spans="1:28" s="30" customFormat="1" x14ac:dyDescent="0.25">
      <c r="A81" s="59">
        <v>72</v>
      </c>
      <c r="B81" s="59" t="s">
        <v>28</v>
      </c>
      <c r="C81" s="41"/>
      <c r="D81" s="73" t="s">
        <v>346</v>
      </c>
      <c r="E81" s="73" t="s">
        <v>347</v>
      </c>
      <c r="F81" s="42" t="s">
        <v>11</v>
      </c>
      <c r="G81" s="57" t="s">
        <v>29</v>
      </c>
      <c r="H81" s="48" t="s">
        <v>145</v>
      </c>
      <c r="I81" s="48">
        <v>1</v>
      </c>
      <c r="J81" s="144">
        <f t="shared" si="34"/>
        <v>12</v>
      </c>
      <c r="K81" s="46"/>
      <c r="L81" s="47"/>
      <c r="M81" s="197">
        <f t="shared" si="35"/>
        <v>0</v>
      </c>
      <c r="N81" s="197">
        <f t="shared" si="36"/>
        <v>0</v>
      </c>
      <c r="O81" s="197"/>
      <c r="P81" s="64">
        <f t="shared" si="37"/>
        <v>0</v>
      </c>
      <c r="Q81" s="28"/>
      <c r="R81" s="28"/>
      <c r="S81" s="28"/>
      <c r="T81" s="28"/>
      <c r="U81" s="28"/>
      <c r="V81" s="28"/>
      <c r="W81" s="28"/>
      <c r="X81" s="29"/>
      <c r="Y81" s="29"/>
      <c r="Z81" s="29"/>
      <c r="AA81" s="29"/>
      <c r="AB81" s="29"/>
    </row>
    <row r="82" spans="1:28" s="30" customFormat="1" x14ac:dyDescent="0.25">
      <c r="A82" s="31">
        <v>73</v>
      </c>
      <c r="B82" s="31" t="s">
        <v>522</v>
      </c>
      <c r="C82" s="32" t="s">
        <v>534</v>
      </c>
      <c r="D82" s="33" t="s">
        <v>35</v>
      </c>
      <c r="E82" s="77"/>
      <c r="F82" s="34" t="s">
        <v>10</v>
      </c>
      <c r="G82" s="35" t="s">
        <v>29</v>
      </c>
      <c r="H82" s="69">
        <f>H83+H84+H85+H86+H87+H88</f>
        <v>35</v>
      </c>
      <c r="I82" s="69">
        <v>1</v>
      </c>
      <c r="J82" s="36">
        <f>ROUND(I82*H82,2)</f>
        <v>35</v>
      </c>
      <c r="K82" s="37"/>
      <c r="L82" s="38"/>
      <c r="M82" s="39">
        <f>K82+L82</f>
        <v>0</v>
      </c>
      <c r="N82" s="39"/>
      <c r="O82" s="39">
        <f>L82*J82</f>
        <v>0</v>
      </c>
      <c r="P82" s="39">
        <f>ROUND(N82+O82,2)</f>
        <v>0</v>
      </c>
      <c r="Q82" s="28"/>
      <c r="R82" s="28"/>
      <c r="S82" s="28"/>
      <c r="T82" s="28"/>
      <c r="U82" s="28"/>
      <c r="V82" s="28"/>
      <c r="W82" s="28"/>
      <c r="X82" s="29"/>
      <c r="Y82" s="29"/>
      <c r="Z82" s="29"/>
      <c r="AA82" s="29"/>
      <c r="AB82" s="29"/>
    </row>
    <row r="83" spans="1:28" s="30" customFormat="1" ht="45" x14ac:dyDescent="0.25">
      <c r="A83" s="59">
        <v>74</v>
      </c>
      <c r="B83" s="40" t="s">
        <v>28</v>
      </c>
      <c r="C83" s="60"/>
      <c r="D83" s="66" t="s">
        <v>373</v>
      </c>
      <c r="E83" s="73" t="s">
        <v>374</v>
      </c>
      <c r="F83" s="42" t="s">
        <v>11</v>
      </c>
      <c r="G83" s="74" t="s">
        <v>29</v>
      </c>
      <c r="H83" s="48" t="s">
        <v>300</v>
      </c>
      <c r="I83" s="48">
        <v>1</v>
      </c>
      <c r="J83" s="67">
        <f t="shared" ref="J83" si="38">I83*H83</f>
        <v>7</v>
      </c>
      <c r="K83" s="62"/>
      <c r="L83" s="63"/>
      <c r="M83" s="197">
        <f>K83+L83</f>
        <v>0</v>
      </c>
      <c r="N83" s="197">
        <f>K83*J83</f>
        <v>0</v>
      </c>
      <c r="O83" s="197"/>
      <c r="P83" s="64">
        <f t="shared" si="16"/>
        <v>0</v>
      </c>
      <c r="Q83" s="28"/>
      <c r="R83" s="28"/>
      <c r="S83" s="28"/>
      <c r="T83" s="28"/>
      <c r="U83" s="28"/>
      <c r="V83" s="28"/>
      <c r="W83" s="28"/>
      <c r="X83" s="29"/>
      <c r="Y83" s="29"/>
      <c r="Z83" s="29"/>
      <c r="AA83" s="29"/>
      <c r="AB83" s="29"/>
    </row>
    <row r="84" spans="1:28" s="30" customFormat="1" ht="45" x14ac:dyDescent="0.25">
      <c r="A84" s="59">
        <v>75</v>
      </c>
      <c r="B84" s="40" t="s">
        <v>28</v>
      </c>
      <c r="C84" s="60"/>
      <c r="D84" s="66" t="s">
        <v>375</v>
      </c>
      <c r="E84" s="73" t="s">
        <v>376</v>
      </c>
      <c r="F84" s="42" t="s">
        <v>11</v>
      </c>
      <c r="G84" s="74" t="s">
        <v>29</v>
      </c>
      <c r="H84" s="48" t="s">
        <v>300</v>
      </c>
      <c r="I84" s="48">
        <v>1</v>
      </c>
      <c r="J84" s="67">
        <f t="shared" ref="J84:J88" si="39">I84*H84</f>
        <v>7</v>
      </c>
      <c r="K84" s="62"/>
      <c r="L84" s="63"/>
      <c r="M84" s="197">
        <f t="shared" ref="M84:M88" si="40">K84+L84</f>
        <v>0</v>
      </c>
      <c r="N84" s="197">
        <f t="shared" ref="N84:N88" si="41">K84*J84</f>
        <v>0</v>
      </c>
      <c r="O84" s="197"/>
      <c r="P84" s="64">
        <f t="shared" ref="P84:P88" si="42">ROUND(N84+O84,2)</f>
        <v>0</v>
      </c>
      <c r="Q84" s="28"/>
      <c r="R84" s="28"/>
      <c r="S84" s="28"/>
      <c r="T84" s="28"/>
      <c r="U84" s="28"/>
      <c r="V84" s="28"/>
      <c r="W84" s="28"/>
      <c r="X84" s="29"/>
      <c r="Y84" s="29"/>
      <c r="Z84" s="29"/>
      <c r="AA84" s="29"/>
      <c r="AB84" s="29"/>
    </row>
    <row r="85" spans="1:28" s="30" customFormat="1" ht="45" x14ac:dyDescent="0.25">
      <c r="A85" s="59">
        <v>76</v>
      </c>
      <c r="B85" s="40" t="s">
        <v>28</v>
      </c>
      <c r="C85" s="60"/>
      <c r="D85" s="66" t="s">
        <v>377</v>
      </c>
      <c r="E85" s="73" t="s">
        <v>378</v>
      </c>
      <c r="F85" s="42" t="s">
        <v>11</v>
      </c>
      <c r="G85" s="74" t="s">
        <v>29</v>
      </c>
      <c r="H85" s="48" t="s">
        <v>144</v>
      </c>
      <c r="I85" s="48">
        <v>1</v>
      </c>
      <c r="J85" s="67">
        <f t="shared" si="39"/>
        <v>1</v>
      </c>
      <c r="K85" s="62"/>
      <c r="L85" s="63"/>
      <c r="M85" s="197">
        <f t="shared" si="40"/>
        <v>0</v>
      </c>
      <c r="N85" s="197">
        <f t="shared" si="41"/>
        <v>0</v>
      </c>
      <c r="O85" s="197"/>
      <c r="P85" s="64">
        <f t="shared" si="42"/>
        <v>0</v>
      </c>
      <c r="Q85" s="28"/>
      <c r="R85" s="28"/>
      <c r="S85" s="28"/>
      <c r="T85" s="28"/>
      <c r="U85" s="28"/>
      <c r="V85" s="28"/>
      <c r="W85" s="28"/>
      <c r="X85" s="29"/>
      <c r="Y85" s="29"/>
      <c r="Z85" s="29"/>
      <c r="AA85" s="29"/>
      <c r="AB85" s="29"/>
    </row>
    <row r="86" spans="1:28" s="30" customFormat="1" ht="45" x14ac:dyDescent="0.25">
      <c r="A86" s="59">
        <v>77</v>
      </c>
      <c r="B86" s="40" t="s">
        <v>28</v>
      </c>
      <c r="C86" s="60"/>
      <c r="D86" s="66" t="s">
        <v>379</v>
      </c>
      <c r="E86" s="73" t="s">
        <v>380</v>
      </c>
      <c r="F86" s="42" t="s">
        <v>11</v>
      </c>
      <c r="G86" s="74" t="s">
        <v>29</v>
      </c>
      <c r="H86" s="48" t="s">
        <v>239</v>
      </c>
      <c r="I86" s="48">
        <v>1</v>
      </c>
      <c r="J86" s="67">
        <f t="shared" si="39"/>
        <v>9</v>
      </c>
      <c r="K86" s="62"/>
      <c r="L86" s="63"/>
      <c r="M86" s="197">
        <f t="shared" si="40"/>
        <v>0</v>
      </c>
      <c r="N86" s="197">
        <f t="shared" si="41"/>
        <v>0</v>
      </c>
      <c r="O86" s="197"/>
      <c r="P86" s="64">
        <f t="shared" si="42"/>
        <v>0</v>
      </c>
      <c r="Q86" s="28"/>
      <c r="R86" s="28"/>
      <c r="S86" s="28"/>
      <c r="T86" s="28"/>
      <c r="U86" s="28"/>
      <c r="V86" s="28"/>
      <c r="W86" s="28"/>
      <c r="X86" s="29"/>
      <c r="Y86" s="29"/>
      <c r="Z86" s="29"/>
      <c r="AA86" s="29"/>
      <c r="AB86" s="29"/>
    </row>
    <row r="87" spans="1:28" s="30" customFormat="1" ht="45" x14ac:dyDescent="0.25">
      <c r="A87" s="59">
        <v>78</v>
      </c>
      <c r="B87" s="40" t="s">
        <v>28</v>
      </c>
      <c r="C87" s="60"/>
      <c r="D87" s="66" t="s">
        <v>381</v>
      </c>
      <c r="E87" s="73" t="s">
        <v>382</v>
      </c>
      <c r="F87" s="42" t="s">
        <v>11</v>
      </c>
      <c r="G87" s="74" t="s">
        <v>29</v>
      </c>
      <c r="H87" s="48" t="s">
        <v>157</v>
      </c>
      <c r="I87" s="48">
        <v>1</v>
      </c>
      <c r="J87" s="67">
        <f t="shared" si="39"/>
        <v>5</v>
      </c>
      <c r="K87" s="62"/>
      <c r="L87" s="63"/>
      <c r="M87" s="197">
        <f t="shared" si="40"/>
        <v>0</v>
      </c>
      <c r="N87" s="197">
        <f t="shared" si="41"/>
        <v>0</v>
      </c>
      <c r="O87" s="197"/>
      <c r="P87" s="64">
        <f t="shared" si="42"/>
        <v>0</v>
      </c>
      <c r="Q87" s="28"/>
      <c r="R87" s="28"/>
      <c r="S87" s="28"/>
      <c r="T87" s="28"/>
      <c r="U87" s="28"/>
      <c r="V87" s="28"/>
      <c r="W87" s="28"/>
      <c r="X87" s="29"/>
      <c r="Y87" s="29"/>
      <c r="Z87" s="29"/>
      <c r="AA87" s="29"/>
      <c r="AB87" s="29"/>
    </row>
    <row r="88" spans="1:28" s="30" customFormat="1" ht="45" x14ac:dyDescent="0.25">
      <c r="A88" s="59">
        <v>79</v>
      </c>
      <c r="B88" s="40" t="s">
        <v>28</v>
      </c>
      <c r="C88" s="60"/>
      <c r="D88" s="66" t="s">
        <v>383</v>
      </c>
      <c r="E88" s="73" t="s">
        <v>384</v>
      </c>
      <c r="F88" s="42" t="s">
        <v>11</v>
      </c>
      <c r="G88" s="74" t="s">
        <v>29</v>
      </c>
      <c r="H88" s="48" t="s">
        <v>240</v>
      </c>
      <c r="I88" s="48">
        <v>1</v>
      </c>
      <c r="J88" s="67">
        <f t="shared" si="39"/>
        <v>6</v>
      </c>
      <c r="K88" s="62"/>
      <c r="L88" s="63"/>
      <c r="M88" s="197">
        <f t="shared" si="40"/>
        <v>0</v>
      </c>
      <c r="N88" s="197">
        <f t="shared" si="41"/>
        <v>0</v>
      </c>
      <c r="O88" s="197"/>
      <c r="P88" s="64">
        <f t="shared" si="42"/>
        <v>0</v>
      </c>
      <c r="Q88" s="28"/>
      <c r="R88" s="28"/>
      <c r="S88" s="28"/>
      <c r="T88" s="28"/>
      <c r="U88" s="28"/>
      <c r="V88" s="28"/>
      <c r="W88" s="28"/>
      <c r="X88" s="29"/>
      <c r="Y88" s="29"/>
      <c r="Z88" s="29"/>
      <c r="AA88" s="29"/>
      <c r="AB88" s="29"/>
    </row>
    <row r="89" spans="1:28" s="131" customFormat="1" x14ac:dyDescent="0.25">
      <c r="A89" s="31">
        <v>80</v>
      </c>
      <c r="B89" s="147" t="s">
        <v>522</v>
      </c>
      <c r="C89" s="32" t="s">
        <v>535</v>
      </c>
      <c r="D89" s="121" t="s">
        <v>36</v>
      </c>
      <c r="E89" s="122"/>
      <c r="F89" s="123" t="s">
        <v>10</v>
      </c>
      <c r="G89" s="124" t="s">
        <v>28</v>
      </c>
      <c r="H89" s="125">
        <f>SUM(H90:H93)</f>
        <v>15785.64</v>
      </c>
      <c r="I89" s="125">
        <v>1</v>
      </c>
      <c r="J89" s="149">
        <f>ROUND(I89*H89,2)</f>
        <v>15785.64</v>
      </c>
      <c r="K89" s="126"/>
      <c r="L89" s="127"/>
      <c r="M89" s="128">
        <f>K89+L89</f>
        <v>0</v>
      </c>
      <c r="N89" s="128"/>
      <c r="O89" s="128">
        <f>L89*J89</f>
        <v>0</v>
      </c>
      <c r="P89" s="128">
        <f>ROUND(N89+O89,2)</f>
        <v>0</v>
      </c>
      <c r="Q89" s="129"/>
      <c r="R89" s="129"/>
      <c r="S89" s="129"/>
      <c r="T89" s="129"/>
      <c r="U89" s="129"/>
      <c r="V89" s="129"/>
      <c r="W89" s="129"/>
      <c r="X89" s="130"/>
      <c r="Y89" s="130"/>
      <c r="Z89" s="130"/>
      <c r="AA89" s="130"/>
      <c r="AB89" s="130"/>
    </row>
    <row r="90" spans="1:28" s="30" customFormat="1" x14ac:dyDescent="0.25">
      <c r="A90" s="59">
        <v>81</v>
      </c>
      <c r="B90" s="40" t="s">
        <v>28</v>
      </c>
      <c r="C90" s="41"/>
      <c r="D90" s="73" t="s">
        <v>57</v>
      </c>
      <c r="E90" s="66"/>
      <c r="F90" s="42" t="s">
        <v>11</v>
      </c>
      <c r="G90" s="61" t="s">
        <v>28</v>
      </c>
      <c r="H90" s="67">
        <f>7203.6+419.57</f>
        <v>7623.17</v>
      </c>
      <c r="I90" s="44">
        <v>1.1000000000000001</v>
      </c>
      <c r="J90" s="144">
        <f t="shared" ref="J90:J167" si="43">ROUND(I90*H90,0)</f>
        <v>8385</v>
      </c>
      <c r="K90" s="46"/>
      <c r="L90" s="47"/>
      <c r="M90" s="72">
        <f t="shared" ref="M90:M93" si="44">K90+L90</f>
        <v>0</v>
      </c>
      <c r="N90" s="72">
        <f t="shared" ref="N90:N93" si="45">K90*J90</f>
        <v>0</v>
      </c>
      <c r="O90" s="72"/>
      <c r="P90" s="64">
        <f t="shared" si="16"/>
        <v>0</v>
      </c>
      <c r="Q90" s="28"/>
      <c r="R90" s="28"/>
      <c r="S90" s="28"/>
      <c r="T90" s="28"/>
      <c r="U90" s="28"/>
      <c r="V90" s="28"/>
      <c r="W90" s="28"/>
      <c r="X90" s="29"/>
      <c r="Y90" s="29"/>
      <c r="Z90" s="29"/>
      <c r="AA90" s="29"/>
      <c r="AB90" s="29"/>
    </row>
    <row r="91" spans="1:28" s="30" customFormat="1" x14ac:dyDescent="0.25">
      <c r="A91" s="59">
        <v>82</v>
      </c>
      <c r="B91" s="40" t="s">
        <v>28</v>
      </c>
      <c r="C91" s="41"/>
      <c r="D91" s="73" t="s">
        <v>58</v>
      </c>
      <c r="E91" s="66"/>
      <c r="F91" s="42" t="s">
        <v>11</v>
      </c>
      <c r="G91" s="61" t="s">
        <v>28</v>
      </c>
      <c r="H91" s="67">
        <f>4094.1+105.82</f>
        <v>4199.92</v>
      </c>
      <c r="I91" s="44">
        <v>1.1000000000000001</v>
      </c>
      <c r="J91" s="144">
        <f t="shared" si="43"/>
        <v>4620</v>
      </c>
      <c r="K91" s="46"/>
      <c r="L91" s="47"/>
      <c r="M91" s="72">
        <f t="shared" si="44"/>
        <v>0</v>
      </c>
      <c r="N91" s="72">
        <f t="shared" si="45"/>
        <v>0</v>
      </c>
      <c r="O91" s="72"/>
      <c r="P91" s="64">
        <f t="shared" si="16"/>
        <v>0</v>
      </c>
      <c r="Q91" s="28"/>
      <c r="R91" s="28"/>
      <c r="S91" s="28"/>
      <c r="T91" s="28"/>
      <c r="U91" s="28"/>
      <c r="V91" s="28"/>
      <c r="W91" s="28"/>
      <c r="X91" s="29"/>
      <c r="Y91" s="29"/>
      <c r="Z91" s="29"/>
      <c r="AA91" s="29"/>
      <c r="AB91" s="29"/>
    </row>
    <row r="92" spans="1:28" s="30" customFormat="1" x14ac:dyDescent="0.25">
      <c r="A92" s="59">
        <v>83</v>
      </c>
      <c r="B92" s="40" t="s">
        <v>28</v>
      </c>
      <c r="C92" s="41"/>
      <c r="D92" s="73" t="s">
        <v>59</v>
      </c>
      <c r="E92" s="66"/>
      <c r="F92" s="42" t="s">
        <v>11</v>
      </c>
      <c r="G92" s="61" t="s">
        <v>28</v>
      </c>
      <c r="H92" s="67">
        <f>3785.6+102.38</f>
        <v>3887.98</v>
      </c>
      <c r="I92" s="44">
        <v>1.1000000000000001</v>
      </c>
      <c r="J92" s="144">
        <f t="shared" si="43"/>
        <v>4277</v>
      </c>
      <c r="K92" s="46"/>
      <c r="L92" s="47"/>
      <c r="M92" s="72">
        <f t="shared" si="44"/>
        <v>0</v>
      </c>
      <c r="N92" s="72">
        <f t="shared" si="45"/>
        <v>0</v>
      </c>
      <c r="O92" s="72"/>
      <c r="P92" s="64">
        <f t="shared" si="16"/>
        <v>0</v>
      </c>
      <c r="Q92" s="28"/>
      <c r="R92" s="28"/>
      <c r="S92" s="28"/>
      <c r="T92" s="28"/>
      <c r="U92" s="28"/>
      <c r="V92" s="28"/>
      <c r="W92" s="28"/>
      <c r="X92" s="29"/>
      <c r="Y92" s="29"/>
      <c r="Z92" s="29"/>
      <c r="AA92" s="29"/>
      <c r="AB92" s="29"/>
    </row>
    <row r="93" spans="1:28" s="30" customFormat="1" x14ac:dyDescent="0.25">
      <c r="A93" s="59">
        <v>84</v>
      </c>
      <c r="B93" s="40" t="s">
        <v>28</v>
      </c>
      <c r="C93" s="41"/>
      <c r="D93" s="73" t="s">
        <v>60</v>
      </c>
      <c r="E93" s="66"/>
      <c r="F93" s="42" t="s">
        <v>11</v>
      </c>
      <c r="G93" s="61" t="s">
        <v>28</v>
      </c>
      <c r="H93" s="67">
        <f>71.2+3.37</f>
        <v>74.570000000000007</v>
      </c>
      <c r="I93" s="44">
        <v>1.1000000000000001</v>
      </c>
      <c r="J93" s="144">
        <f t="shared" si="43"/>
        <v>82</v>
      </c>
      <c r="K93" s="46"/>
      <c r="L93" s="47"/>
      <c r="M93" s="72">
        <f t="shared" si="44"/>
        <v>0</v>
      </c>
      <c r="N93" s="72">
        <f t="shared" si="45"/>
        <v>0</v>
      </c>
      <c r="O93" s="72"/>
      <c r="P93" s="64">
        <f t="shared" si="16"/>
        <v>0</v>
      </c>
      <c r="Q93" s="28"/>
      <c r="R93" s="28"/>
      <c r="S93" s="28"/>
      <c r="T93" s="28"/>
      <c r="U93" s="28"/>
      <c r="V93" s="28"/>
      <c r="W93" s="28"/>
      <c r="X93" s="29"/>
      <c r="Y93" s="29"/>
      <c r="Z93" s="29"/>
      <c r="AA93" s="29"/>
      <c r="AB93" s="29"/>
    </row>
    <row r="94" spans="1:28" s="131" customFormat="1" x14ac:dyDescent="0.25">
      <c r="A94" s="31">
        <v>85</v>
      </c>
      <c r="B94" s="147" t="s">
        <v>522</v>
      </c>
      <c r="C94" s="258" t="s">
        <v>543</v>
      </c>
      <c r="D94" s="121" t="s">
        <v>37</v>
      </c>
      <c r="E94" s="122"/>
      <c r="F94" s="123" t="s">
        <v>10</v>
      </c>
      <c r="G94" s="124" t="s">
        <v>29</v>
      </c>
      <c r="H94" s="125">
        <f>H95+H96+H97+H98+H99+H100+H101+H102+H103+H104+H105+H106+H107+H108+H109+H110+H111+H112+H113+H114+H115+H116+H117+H118+H134+H135+H136+H137+H138+H142+H143+H144+H145+H146+H147+H148+H149+H150+H151+H152+H119+H120+H121+H122+H123+H124+H125+H126+H127+H128+H129+H130+H131+H132+H133+H139+H140+H141+H153+H154+H155</f>
        <v>943</v>
      </c>
      <c r="I94" s="125">
        <v>1</v>
      </c>
      <c r="J94" s="149">
        <f>ROUND(I94*H94,2)</f>
        <v>943</v>
      </c>
      <c r="K94" s="126"/>
      <c r="L94" s="127"/>
      <c r="M94" s="128">
        <f>K94+L94</f>
        <v>0</v>
      </c>
      <c r="N94" s="128"/>
      <c r="O94" s="128">
        <f>L94*J94</f>
        <v>0</v>
      </c>
      <c r="P94" s="128">
        <f>ROUND(N94+O94,2)</f>
        <v>0</v>
      </c>
      <c r="Q94" s="129"/>
      <c r="R94" s="129"/>
      <c r="S94" s="129"/>
      <c r="T94" s="129"/>
      <c r="U94" s="129"/>
      <c r="V94" s="129"/>
      <c r="W94" s="129"/>
      <c r="X94" s="130"/>
      <c r="Y94" s="130"/>
      <c r="Z94" s="130"/>
      <c r="AA94" s="130"/>
      <c r="AB94" s="130"/>
    </row>
    <row r="95" spans="1:28" s="30" customFormat="1" x14ac:dyDescent="0.25">
      <c r="A95" s="59">
        <v>86</v>
      </c>
      <c r="B95" s="40" t="s">
        <v>28</v>
      </c>
      <c r="C95" s="41"/>
      <c r="D95" s="73" t="s">
        <v>162</v>
      </c>
      <c r="E95" s="73" t="s">
        <v>163</v>
      </c>
      <c r="F95" s="42" t="s">
        <v>11</v>
      </c>
      <c r="G95" s="61" t="s">
        <v>29</v>
      </c>
      <c r="H95" s="48" t="s">
        <v>149</v>
      </c>
      <c r="I95" s="48">
        <v>1</v>
      </c>
      <c r="J95" s="144">
        <f t="shared" si="43"/>
        <v>4</v>
      </c>
      <c r="K95" s="46"/>
      <c r="L95" s="47"/>
      <c r="M95" s="72">
        <f t="shared" ref="M95:M159" si="46">K95+L95</f>
        <v>0</v>
      </c>
      <c r="N95" s="72">
        <f t="shared" ref="N95:N173" si="47">K95*J95</f>
        <v>0</v>
      </c>
      <c r="O95" s="72"/>
      <c r="P95" s="64">
        <f t="shared" ref="P95:P167" si="48">ROUND(N95+O95,2)</f>
        <v>0</v>
      </c>
      <c r="Q95" s="28"/>
      <c r="R95" s="28"/>
      <c r="S95" s="28"/>
      <c r="T95" s="28"/>
      <c r="U95" s="28"/>
      <c r="V95" s="28"/>
      <c r="W95" s="28"/>
      <c r="X95" s="29"/>
      <c r="Y95" s="29"/>
      <c r="Z95" s="29"/>
      <c r="AA95" s="29"/>
      <c r="AB95" s="29"/>
    </row>
    <row r="96" spans="1:28" s="30" customFormat="1" x14ac:dyDescent="0.25">
      <c r="A96" s="59">
        <v>87</v>
      </c>
      <c r="B96" s="40" t="s">
        <v>28</v>
      </c>
      <c r="C96" s="41"/>
      <c r="D96" s="73" t="s">
        <v>164</v>
      </c>
      <c r="E96" s="73" t="s">
        <v>165</v>
      </c>
      <c r="F96" s="42" t="s">
        <v>11</v>
      </c>
      <c r="G96" s="61" t="s">
        <v>29</v>
      </c>
      <c r="H96" s="48" t="s">
        <v>311</v>
      </c>
      <c r="I96" s="48">
        <v>1</v>
      </c>
      <c r="J96" s="144">
        <f t="shared" si="43"/>
        <v>24</v>
      </c>
      <c r="K96" s="46"/>
      <c r="L96" s="47"/>
      <c r="M96" s="72">
        <f t="shared" si="46"/>
        <v>0</v>
      </c>
      <c r="N96" s="72">
        <f t="shared" si="47"/>
        <v>0</v>
      </c>
      <c r="O96" s="72"/>
      <c r="P96" s="64">
        <f t="shared" si="48"/>
        <v>0</v>
      </c>
      <c r="Q96" s="28"/>
      <c r="R96" s="28"/>
      <c r="S96" s="28"/>
      <c r="T96" s="28"/>
      <c r="U96" s="28"/>
      <c r="V96" s="28"/>
      <c r="W96" s="28"/>
      <c r="X96" s="29"/>
      <c r="Y96" s="29"/>
      <c r="Z96" s="29"/>
      <c r="AA96" s="29"/>
      <c r="AB96" s="29"/>
    </row>
    <row r="97" spans="1:28" s="30" customFormat="1" x14ac:dyDescent="0.25">
      <c r="A97" s="59">
        <v>88</v>
      </c>
      <c r="B97" s="40" t="s">
        <v>28</v>
      </c>
      <c r="C97" s="41"/>
      <c r="D97" s="73" t="s">
        <v>385</v>
      </c>
      <c r="E97" s="73" t="s">
        <v>386</v>
      </c>
      <c r="F97" s="42" t="s">
        <v>11</v>
      </c>
      <c r="G97" s="61" t="s">
        <v>29</v>
      </c>
      <c r="H97" s="48" t="s">
        <v>157</v>
      </c>
      <c r="I97" s="48">
        <v>1</v>
      </c>
      <c r="J97" s="144">
        <f t="shared" si="43"/>
        <v>5</v>
      </c>
      <c r="K97" s="46"/>
      <c r="L97" s="47"/>
      <c r="M97" s="72">
        <f t="shared" si="46"/>
        <v>0</v>
      </c>
      <c r="N97" s="72">
        <f t="shared" si="47"/>
        <v>0</v>
      </c>
      <c r="O97" s="72"/>
      <c r="P97" s="64">
        <f t="shared" si="48"/>
        <v>0</v>
      </c>
      <c r="Q97" s="28"/>
      <c r="R97" s="28"/>
      <c r="S97" s="28"/>
      <c r="T97" s="28"/>
      <c r="U97" s="28"/>
      <c r="V97" s="28"/>
      <c r="W97" s="28"/>
      <c r="X97" s="29"/>
      <c r="Y97" s="29"/>
      <c r="Z97" s="29"/>
      <c r="AA97" s="29"/>
      <c r="AB97" s="29"/>
    </row>
    <row r="98" spans="1:28" s="30" customFormat="1" x14ac:dyDescent="0.25">
      <c r="A98" s="59">
        <v>89</v>
      </c>
      <c r="B98" s="40" t="s">
        <v>28</v>
      </c>
      <c r="C98" s="41"/>
      <c r="D98" s="73" t="s">
        <v>166</v>
      </c>
      <c r="E98" s="73" t="s">
        <v>167</v>
      </c>
      <c r="F98" s="42" t="s">
        <v>11</v>
      </c>
      <c r="G98" s="61" t="s">
        <v>29</v>
      </c>
      <c r="H98" s="48" t="s">
        <v>242</v>
      </c>
      <c r="I98" s="48">
        <v>1</v>
      </c>
      <c r="J98" s="144">
        <f t="shared" si="43"/>
        <v>27</v>
      </c>
      <c r="K98" s="46"/>
      <c r="L98" s="47"/>
      <c r="M98" s="72">
        <f t="shared" si="46"/>
        <v>0</v>
      </c>
      <c r="N98" s="72">
        <f t="shared" si="47"/>
        <v>0</v>
      </c>
      <c r="O98" s="72"/>
      <c r="P98" s="64">
        <f t="shared" si="48"/>
        <v>0</v>
      </c>
      <c r="Q98" s="28"/>
      <c r="R98" s="28"/>
      <c r="S98" s="28"/>
      <c r="T98" s="28"/>
      <c r="U98" s="28"/>
      <c r="V98" s="28"/>
      <c r="W98" s="28"/>
      <c r="X98" s="29"/>
      <c r="Y98" s="29"/>
      <c r="Z98" s="29"/>
      <c r="AA98" s="29"/>
      <c r="AB98" s="29"/>
    </row>
    <row r="99" spans="1:28" s="30" customFormat="1" x14ac:dyDescent="0.25">
      <c r="A99" s="59">
        <v>90</v>
      </c>
      <c r="B99" s="40" t="s">
        <v>28</v>
      </c>
      <c r="C99" s="41"/>
      <c r="D99" s="73" t="s">
        <v>387</v>
      </c>
      <c r="E99" s="73" t="s">
        <v>388</v>
      </c>
      <c r="F99" s="42" t="s">
        <v>11</v>
      </c>
      <c r="G99" s="61" t="s">
        <v>29</v>
      </c>
      <c r="H99" s="48" t="s">
        <v>309</v>
      </c>
      <c r="I99" s="48">
        <v>1</v>
      </c>
      <c r="J99" s="144">
        <f t="shared" si="43"/>
        <v>14</v>
      </c>
      <c r="K99" s="46"/>
      <c r="L99" s="47"/>
      <c r="M99" s="72">
        <f t="shared" si="46"/>
        <v>0</v>
      </c>
      <c r="N99" s="72">
        <f t="shared" si="47"/>
        <v>0</v>
      </c>
      <c r="O99" s="72"/>
      <c r="P99" s="64">
        <f t="shared" si="48"/>
        <v>0</v>
      </c>
      <c r="Q99" s="28"/>
      <c r="R99" s="28"/>
      <c r="S99" s="28"/>
      <c r="T99" s="28"/>
      <c r="U99" s="28"/>
      <c r="V99" s="28"/>
      <c r="W99" s="28"/>
      <c r="X99" s="29"/>
      <c r="Y99" s="29"/>
      <c r="Z99" s="29"/>
      <c r="AA99" s="29"/>
      <c r="AB99" s="29"/>
    </row>
    <row r="100" spans="1:28" s="30" customFormat="1" x14ac:dyDescent="0.25">
      <c r="A100" s="59">
        <v>91</v>
      </c>
      <c r="B100" s="40" t="s">
        <v>28</v>
      </c>
      <c r="C100" s="41"/>
      <c r="D100" s="73" t="s">
        <v>389</v>
      </c>
      <c r="E100" s="73" t="s">
        <v>390</v>
      </c>
      <c r="F100" s="42" t="s">
        <v>11</v>
      </c>
      <c r="G100" s="61" t="s">
        <v>29</v>
      </c>
      <c r="H100" s="48" t="s">
        <v>240</v>
      </c>
      <c r="I100" s="48">
        <v>1</v>
      </c>
      <c r="J100" s="144">
        <f t="shared" si="43"/>
        <v>6</v>
      </c>
      <c r="K100" s="46"/>
      <c r="L100" s="47"/>
      <c r="M100" s="72">
        <f t="shared" si="46"/>
        <v>0</v>
      </c>
      <c r="N100" s="72">
        <f t="shared" si="47"/>
        <v>0</v>
      </c>
      <c r="O100" s="72"/>
      <c r="P100" s="64">
        <f t="shared" si="48"/>
        <v>0</v>
      </c>
      <c r="Q100" s="28"/>
      <c r="R100" s="28"/>
      <c r="S100" s="28"/>
      <c r="T100" s="28"/>
      <c r="U100" s="28"/>
      <c r="V100" s="28"/>
      <c r="W100" s="28"/>
      <c r="X100" s="29"/>
      <c r="Y100" s="29"/>
      <c r="Z100" s="29"/>
      <c r="AA100" s="29"/>
      <c r="AB100" s="29"/>
    </row>
    <row r="101" spans="1:28" s="30" customFormat="1" x14ac:dyDescent="0.25">
      <c r="A101" s="59">
        <v>92</v>
      </c>
      <c r="B101" s="40" t="s">
        <v>28</v>
      </c>
      <c r="C101" s="41"/>
      <c r="D101" s="73" t="s">
        <v>391</v>
      </c>
      <c r="E101" s="73" t="s">
        <v>392</v>
      </c>
      <c r="F101" s="42" t="s">
        <v>11</v>
      </c>
      <c r="G101" s="61" t="s">
        <v>29</v>
      </c>
      <c r="H101" s="48" t="s">
        <v>309</v>
      </c>
      <c r="I101" s="48">
        <v>1</v>
      </c>
      <c r="J101" s="144">
        <f t="shared" si="43"/>
        <v>14</v>
      </c>
      <c r="K101" s="46"/>
      <c r="L101" s="47"/>
      <c r="M101" s="72">
        <f t="shared" si="46"/>
        <v>0</v>
      </c>
      <c r="N101" s="72">
        <f t="shared" si="47"/>
        <v>0</v>
      </c>
      <c r="O101" s="72"/>
      <c r="P101" s="64">
        <f t="shared" si="48"/>
        <v>0</v>
      </c>
      <c r="Q101" s="28"/>
      <c r="R101" s="28"/>
      <c r="S101" s="28"/>
      <c r="T101" s="28"/>
      <c r="U101" s="28"/>
      <c r="V101" s="28"/>
      <c r="W101" s="28"/>
      <c r="X101" s="29"/>
      <c r="Y101" s="29"/>
      <c r="Z101" s="29"/>
      <c r="AA101" s="29"/>
      <c r="AB101" s="29"/>
    </row>
    <row r="102" spans="1:28" s="30" customFormat="1" x14ac:dyDescent="0.25">
      <c r="A102" s="59">
        <v>93</v>
      </c>
      <c r="B102" s="40" t="s">
        <v>28</v>
      </c>
      <c r="C102" s="41"/>
      <c r="D102" s="73" t="s">
        <v>393</v>
      </c>
      <c r="E102" s="73" t="s">
        <v>394</v>
      </c>
      <c r="F102" s="42" t="s">
        <v>11</v>
      </c>
      <c r="G102" s="61" t="s">
        <v>29</v>
      </c>
      <c r="H102" s="48" t="s">
        <v>148</v>
      </c>
      <c r="I102" s="48">
        <v>1</v>
      </c>
      <c r="J102" s="144">
        <f t="shared" si="43"/>
        <v>3</v>
      </c>
      <c r="K102" s="46"/>
      <c r="L102" s="47"/>
      <c r="M102" s="72">
        <f t="shared" si="46"/>
        <v>0</v>
      </c>
      <c r="N102" s="72">
        <f t="shared" si="47"/>
        <v>0</v>
      </c>
      <c r="O102" s="72"/>
      <c r="P102" s="64">
        <f t="shared" si="48"/>
        <v>0</v>
      </c>
      <c r="Q102" s="28"/>
      <c r="R102" s="28"/>
      <c r="S102" s="28"/>
      <c r="T102" s="28"/>
      <c r="U102" s="28"/>
      <c r="V102" s="28"/>
      <c r="W102" s="28"/>
      <c r="X102" s="29"/>
      <c r="Y102" s="29"/>
      <c r="Z102" s="29"/>
      <c r="AA102" s="29"/>
      <c r="AB102" s="29"/>
    </row>
    <row r="103" spans="1:28" s="30" customFormat="1" x14ac:dyDescent="0.25">
      <c r="A103" s="59">
        <v>94</v>
      </c>
      <c r="B103" s="40" t="s">
        <v>28</v>
      </c>
      <c r="C103" s="41"/>
      <c r="D103" s="73" t="s">
        <v>395</v>
      </c>
      <c r="E103" s="73" t="s">
        <v>396</v>
      </c>
      <c r="F103" s="42" t="s">
        <v>11</v>
      </c>
      <c r="G103" s="61" t="s">
        <v>29</v>
      </c>
      <c r="H103" s="48" t="s">
        <v>240</v>
      </c>
      <c r="I103" s="48">
        <v>1</v>
      </c>
      <c r="J103" s="144">
        <f t="shared" si="43"/>
        <v>6</v>
      </c>
      <c r="K103" s="46"/>
      <c r="L103" s="47"/>
      <c r="M103" s="72">
        <f t="shared" si="46"/>
        <v>0</v>
      </c>
      <c r="N103" s="72">
        <f t="shared" si="47"/>
        <v>0</v>
      </c>
      <c r="O103" s="72"/>
      <c r="P103" s="64">
        <f t="shared" si="48"/>
        <v>0</v>
      </c>
      <c r="Q103" s="28"/>
      <c r="R103" s="28"/>
      <c r="S103" s="28"/>
      <c r="T103" s="28"/>
      <c r="U103" s="28"/>
      <c r="V103" s="28"/>
      <c r="W103" s="28"/>
      <c r="X103" s="29"/>
      <c r="Y103" s="29"/>
      <c r="Z103" s="29"/>
      <c r="AA103" s="29"/>
      <c r="AB103" s="29"/>
    </row>
    <row r="104" spans="1:28" s="30" customFormat="1" x14ac:dyDescent="0.25">
      <c r="A104" s="59">
        <v>95</v>
      </c>
      <c r="B104" s="40" t="s">
        <v>28</v>
      </c>
      <c r="C104" s="41"/>
      <c r="D104" s="73" t="s">
        <v>397</v>
      </c>
      <c r="E104" s="73" t="s">
        <v>398</v>
      </c>
      <c r="F104" s="42" t="s">
        <v>11</v>
      </c>
      <c r="G104" s="61" t="s">
        <v>29</v>
      </c>
      <c r="H104" s="48" t="s">
        <v>144</v>
      </c>
      <c r="I104" s="48">
        <v>1</v>
      </c>
      <c r="J104" s="144">
        <f t="shared" si="43"/>
        <v>1</v>
      </c>
      <c r="K104" s="46"/>
      <c r="L104" s="47"/>
      <c r="M104" s="72">
        <f t="shared" si="46"/>
        <v>0</v>
      </c>
      <c r="N104" s="72">
        <f t="shared" si="47"/>
        <v>0</v>
      </c>
      <c r="O104" s="72"/>
      <c r="P104" s="64">
        <f t="shared" si="48"/>
        <v>0</v>
      </c>
      <c r="Q104" s="28"/>
      <c r="R104" s="28"/>
      <c r="S104" s="28"/>
      <c r="T104" s="28"/>
      <c r="U104" s="28"/>
      <c r="V104" s="28"/>
      <c r="W104" s="28"/>
      <c r="X104" s="29"/>
      <c r="Y104" s="29"/>
      <c r="Z104" s="29"/>
      <c r="AA104" s="29"/>
      <c r="AB104" s="29"/>
    </row>
    <row r="105" spans="1:28" s="30" customFormat="1" x14ac:dyDescent="0.25">
      <c r="A105" s="59">
        <v>96</v>
      </c>
      <c r="B105" s="40" t="s">
        <v>28</v>
      </c>
      <c r="C105" s="41"/>
      <c r="D105" s="73" t="s">
        <v>399</v>
      </c>
      <c r="E105" s="73" t="s">
        <v>400</v>
      </c>
      <c r="F105" s="42" t="s">
        <v>11</v>
      </c>
      <c r="G105" s="61" t="s">
        <v>29</v>
      </c>
      <c r="H105" s="48" t="s">
        <v>149</v>
      </c>
      <c r="I105" s="48">
        <v>1</v>
      </c>
      <c r="J105" s="144">
        <f t="shared" si="43"/>
        <v>4</v>
      </c>
      <c r="K105" s="46"/>
      <c r="L105" s="47"/>
      <c r="M105" s="72">
        <f t="shared" si="46"/>
        <v>0</v>
      </c>
      <c r="N105" s="72">
        <f t="shared" si="47"/>
        <v>0</v>
      </c>
      <c r="O105" s="72"/>
      <c r="P105" s="64">
        <f t="shared" si="48"/>
        <v>0</v>
      </c>
      <c r="Q105" s="28"/>
      <c r="R105" s="28"/>
      <c r="S105" s="28"/>
      <c r="T105" s="28"/>
      <c r="U105" s="28"/>
      <c r="V105" s="28"/>
      <c r="W105" s="28"/>
      <c r="X105" s="29"/>
      <c r="Y105" s="29"/>
      <c r="Z105" s="29"/>
      <c r="AA105" s="29"/>
      <c r="AB105" s="29"/>
    </row>
    <row r="106" spans="1:28" s="30" customFormat="1" x14ac:dyDescent="0.25">
      <c r="A106" s="59">
        <v>97</v>
      </c>
      <c r="B106" s="40" t="s">
        <v>28</v>
      </c>
      <c r="C106" s="41"/>
      <c r="D106" s="73" t="s">
        <v>401</v>
      </c>
      <c r="E106" s="73" t="s">
        <v>402</v>
      </c>
      <c r="F106" s="42" t="s">
        <v>11</v>
      </c>
      <c r="G106" s="61" t="s">
        <v>29</v>
      </c>
      <c r="H106" s="48" t="s">
        <v>144</v>
      </c>
      <c r="I106" s="48">
        <v>1</v>
      </c>
      <c r="J106" s="144">
        <f t="shared" si="43"/>
        <v>1</v>
      </c>
      <c r="K106" s="46"/>
      <c r="L106" s="47"/>
      <c r="M106" s="72">
        <f t="shared" si="46"/>
        <v>0</v>
      </c>
      <c r="N106" s="72">
        <f t="shared" si="47"/>
        <v>0</v>
      </c>
      <c r="O106" s="72"/>
      <c r="P106" s="64">
        <f t="shared" si="48"/>
        <v>0</v>
      </c>
      <c r="Q106" s="28"/>
      <c r="R106" s="28"/>
      <c r="S106" s="28"/>
      <c r="T106" s="28"/>
      <c r="U106" s="28"/>
      <c r="V106" s="28"/>
      <c r="W106" s="28"/>
      <c r="X106" s="29"/>
      <c r="Y106" s="29"/>
      <c r="Z106" s="29"/>
      <c r="AA106" s="29"/>
      <c r="AB106" s="29"/>
    </row>
    <row r="107" spans="1:28" s="30" customFormat="1" x14ac:dyDescent="0.25">
      <c r="A107" s="59">
        <v>98</v>
      </c>
      <c r="B107" s="40" t="s">
        <v>28</v>
      </c>
      <c r="C107" s="41"/>
      <c r="D107" s="73" t="s">
        <v>403</v>
      </c>
      <c r="E107" s="73" t="s">
        <v>404</v>
      </c>
      <c r="F107" s="42" t="s">
        <v>11</v>
      </c>
      <c r="G107" s="61" t="s">
        <v>29</v>
      </c>
      <c r="H107" s="48" t="s">
        <v>149</v>
      </c>
      <c r="I107" s="48">
        <v>1</v>
      </c>
      <c r="J107" s="144">
        <f t="shared" si="43"/>
        <v>4</v>
      </c>
      <c r="K107" s="46"/>
      <c r="L107" s="47"/>
      <c r="M107" s="72">
        <f t="shared" si="46"/>
        <v>0</v>
      </c>
      <c r="N107" s="72">
        <f t="shared" si="47"/>
        <v>0</v>
      </c>
      <c r="O107" s="72"/>
      <c r="P107" s="64">
        <f t="shared" si="48"/>
        <v>0</v>
      </c>
      <c r="Q107" s="28"/>
      <c r="R107" s="28"/>
      <c r="S107" s="28"/>
      <c r="T107" s="28"/>
      <c r="U107" s="28"/>
      <c r="V107" s="28"/>
      <c r="W107" s="28"/>
      <c r="X107" s="29"/>
      <c r="Y107" s="29"/>
      <c r="Z107" s="29"/>
      <c r="AA107" s="29"/>
      <c r="AB107" s="29"/>
    </row>
    <row r="108" spans="1:28" s="30" customFormat="1" x14ac:dyDescent="0.25">
      <c r="A108" s="59">
        <v>99</v>
      </c>
      <c r="B108" s="40" t="s">
        <v>28</v>
      </c>
      <c r="C108" s="41"/>
      <c r="D108" s="73" t="s">
        <v>168</v>
      </c>
      <c r="E108" s="73" t="s">
        <v>169</v>
      </c>
      <c r="F108" s="42" t="s">
        <v>11</v>
      </c>
      <c r="G108" s="61" t="s">
        <v>29</v>
      </c>
      <c r="H108" s="48" t="s">
        <v>435</v>
      </c>
      <c r="I108" s="48">
        <v>1</v>
      </c>
      <c r="J108" s="144">
        <f t="shared" si="43"/>
        <v>34</v>
      </c>
      <c r="K108" s="46"/>
      <c r="L108" s="47"/>
      <c r="M108" s="72">
        <f t="shared" si="46"/>
        <v>0</v>
      </c>
      <c r="N108" s="72">
        <f t="shared" si="47"/>
        <v>0</v>
      </c>
      <c r="O108" s="72"/>
      <c r="P108" s="64">
        <f t="shared" si="48"/>
        <v>0</v>
      </c>
      <c r="Q108" s="28"/>
      <c r="R108" s="28"/>
      <c r="S108" s="28"/>
      <c r="T108" s="28"/>
      <c r="U108" s="28"/>
      <c r="V108" s="28"/>
      <c r="W108" s="28"/>
      <c r="X108" s="29"/>
      <c r="Y108" s="29"/>
      <c r="Z108" s="29"/>
      <c r="AA108" s="29"/>
      <c r="AB108" s="29"/>
    </row>
    <row r="109" spans="1:28" s="30" customFormat="1" x14ac:dyDescent="0.25">
      <c r="A109" s="59">
        <v>100</v>
      </c>
      <c r="B109" s="40" t="s">
        <v>28</v>
      </c>
      <c r="C109" s="41"/>
      <c r="D109" s="73" t="s">
        <v>170</v>
      </c>
      <c r="E109" s="73" t="s">
        <v>171</v>
      </c>
      <c r="F109" s="42" t="s">
        <v>11</v>
      </c>
      <c r="G109" s="61" t="s">
        <v>29</v>
      </c>
      <c r="H109" s="48" t="s">
        <v>436</v>
      </c>
      <c r="I109" s="48">
        <v>1</v>
      </c>
      <c r="J109" s="144">
        <f t="shared" si="43"/>
        <v>46</v>
      </c>
      <c r="K109" s="46"/>
      <c r="L109" s="47"/>
      <c r="M109" s="72">
        <f t="shared" si="46"/>
        <v>0</v>
      </c>
      <c r="N109" s="72">
        <f t="shared" si="47"/>
        <v>0</v>
      </c>
      <c r="O109" s="72"/>
      <c r="P109" s="64">
        <f t="shared" si="48"/>
        <v>0</v>
      </c>
      <c r="Q109" s="28"/>
      <c r="R109" s="28"/>
      <c r="S109" s="28"/>
      <c r="T109" s="28"/>
      <c r="U109" s="28"/>
      <c r="V109" s="28"/>
      <c r="W109" s="28"/>
      <c r="X109" s="29"/>
      <c r="Y109" s="29"/>
      <c r="Z109" s="29"/>
      <c r="AA109" s="29"/>
      <c r="AB109" s="29"/>
    </row>
    <row r="110" spans="1:28" s="30" customFormat="1" x14ac:dyDescent="0.25">
      <c r="A110" s="59">
        <v>101</v>
      </c>
      <c r="B110" s="40" t="s">
        <v>28</v>
      </c>
      <c r="C110" s="41"/>
      <c r="D110" s="73" t="s">
        <v>172</v>
      </c>
      <c r="E110" s="73" t="s">
        <v>173</v>
      </c>
      <c r="F110" s="42" t="s">
        <v>11</v>
      </c>
      <c r="G110" s="61" t="s">
        <v>29</v>
      </c>
      <c r="H110" s="48" t="s">
        <v>437</v>
      </c>
      <c r="I110" s="48">
        <v>1</v>
      </c>
      <c r="J110" s="144">
        <f t="shared" si="43"/>
        <v>75</v>
      </c>
      <c r="K110" s="46"/>
      <c r="L110" s="47"/>
      <c r="M110" s="72">
        <f t="shared" si="46"/>
        <v>0</v>
      </c>
      <c r="N110" s="72">
        <f t="shared" si="47"/>
        <v>0</v>
      </c>
      <c r="O110" s="72"/>
      <c r="P110" s="64">
        <f t="shared" si="48"/>
        <v>0</v>
      </c>
      <c r="Q110" s="28"/>
      <c r="R110" s="28"/>
      <c r="S110" s="28"/>
      <c r="T110" s="28"/>
      <c r="U110" s="28"/>
      <c r="V110" s="28"/>
      <c r="W110" s="28"/>
      <c r="X110" s="29"/>
      <c r="Y110" s="29"/>
      <c r="Z110" s="29"/>
      <c r="AA110" s="29"/>
      <c r="AB110" s="29"/>
    </row>
    <row r="111" spans="1:28" s="30" customFormat="1" x14ac:dyDescent="0.25">
      <c r="A111" s="59">
        <v>102</v>
      </c>
      <c r="B111" s="40" t="s">
        <v>28</v>
      </c>
      <c r="C111" s="41"/>
      <c r="D111" s="73" t="s">
        <v>174</v>
      </c>
      <c r="E111" s="73" t="s">
        <v>175</v>
      </c>
      <c r="F111" s="42" t="s">
        <v>11</v>
      </c>
      <c r="G111" s="61" t="s">
        <v>29</v>
      </c>
      <c r="H111" s="48" t="s">
        <v>438</v>
      </c>
      <c r="I111" s="48">
        <v>1</v>
      </c>
      <c r="J111" s="144">
        <f t="shared" si="43"/>
        <v>19</v>
      </c>
      <c r="K111" s="46"/>
      <c r="L111" s="47"/>
      <c r="M111" s="72">
        <f t="shared" si="46"/>
        <v>0</v>
      </c>
      <c r="N111" s="72">
        <f t="shared" si="47"/>
        <v>0</v>
      </c>
      <c r="O111" s="72"/>
      <c r="P111" s="64">
        <f t="shared" si="48"/>
        <v>0</v>
      </c>
      <c r="Q111" s="28"/>
      <c r="R111" s="28"/>
      <c r="S111" s="28"/>
      <c r="T111" s="28"/>
      <c r="U111" s="28"/>
      <c r="V111" s="28"/>
      <c r="W111" s="28"/>
      <c r="X111" s="29"/>
      <c r="Y111" s="29"/>
      <c r="Z111" s="29"/>
      <c r="AA111" s="29"/>
      <c r="AB111" s="29"/>
    </row>
    <row r="112" spans="1:28" s="30" customFormat="1" x14ac:dyDescent="0.25">
      <c r="A112" s="59">
        <v>103</v>
      </c>
      <c r="B112" s="40" t="s">
        <v>28</v>
      </c>
      <c r="C112" s="41"/>
      <c r="D112" s="73" t="s">
        <v>176</v>
      </c>
      <c r="E112" s="73" t="s">
        <v>177</v>
      </c>
      <c r="F112" s="42" t="s">
        <v>11</v>
      </c>
      <c r="G112" s="61" t="s">
        <v>29</v>
      </c>
      <c r="H112" s="48" t="s">
        <v>438</v>
      </c>
      <c r="I112" s="48">
        <v>1</v>
      </c>
      <c r="J112" s="144">
        <f t="shared" si="43"/>
        <v>19</v>
      </c>
      <c r="K112" s="46"/>
      <c r="L112" s="47"/>
      <c r="M112" s="72">
        <f t="shared" si="46"/>
        <v>0</v>
      </c>
      <c r="N112" s="72">
        <f t="shared" si="47"/>
        <v>0</v>
      </c>
      <c r="O112" s="72"/>
      <c r="P112" s="64">
        <f t="shared" si="48"/>
        <v>0</v>
      </c>
      <c r="Q112" s="28"/>
      <c r="R112" s="28"/>
      <c r="S112" s="28"/>
      <c r="T112" s="28"/>
      <c r="U112" s="28"/>
      <c r="V112" s="28"/>
      <c r="W112" s="28"/>
      <c r="X112" s="29"/>
      <c r="Y112" s="29"/>
      <c r="Z112" s="29"/>
      <c r="AA112" s="29"/>
      <c r="AB112" s="29"/>
    </row>
    <row r="113" spans="1:28" s="30" customFormat="1" x14ac:dyDescent="0.25">
      <c r="A113" s="59">
        <v>104</v>
      </c>
      <c r="B113" s="40" t="s">
        <v>28</v>
      </c>
      <c r="C113" s="41"/>
      <c r="D113" s="73" t="s">
        <v>178</v>
      </c>
      <c r="E113" s="73" t="s">
        <v>179</v>
      </c>
      <c r="F113" s="42" t="s">
        <v>11</v>
      </c>
      <c r="G113" s="61" t="s">
        <v>29</v>
      </c>
      <c r="H113" s="48" t="s">
        <v>155</v>
      </c>
      <c r="I113" s="48">
        <v>1</v>
      </c>
      <c r="J113" s="144">
        <f t="shared" si="43"/>
        <v>10</v>
      </c>
      <c r="K113" s="46"/>
      <c r="L113" s="47"/>
      <c r="M113" s="72">
        <f t="shared" si="46"/>
        <v>0</v>
      </c>
      <c r="N113" s="72">
        <f t="shared" si="47"/>
        <v>0</v>
      </c>
      <c r="O113" s="72"/>
      <c r="P113" s="64">
        <f t="shared" si="48"/>
        <v>0</v>
      </c>
      <c r="Q113" s="28"/>
      <c r="R113" s="28"/>
      <c r="S113" s="28"/>
      <c r="T113" s="28"/>
      <c r="U113" s="28"/>
      <c r="V113" s="28"/>
      <c r="W113" s="28"/>
      <c r="X113" s="29"/>
      <c r="Y113" s="29"/>
      <c r="Z113" s="29"/>
      <c r="AA113" s="29"/>
      <c r="AB113" s="29"/>
    </row>
    <row r="114" spans="1:28" s="30" customFormat="1" x14ac:dyDescent="0.25">
      <c r="A114" s="59">
        <v>105</v>
      </c>
      <c r="B114" s="40" t="s">
        <v>28</v>
      </c>
      <c r="C114" s="41"/>
      <c r="D114" s="73" t="s">
        <v>180</v>
      </c>
      <c r="E114" s="73" t="s">
        <v>181</v>
      </c>
      <c r="F114" s="42" t="s">
        <v>11</v>
      </c>
      <c r="G114" s="61" t="s">
        <v>29</v>
      </c>
      <c r="H114" s="48" t="s">
        <v>150</v>
      </c>
      <c r="I114" s="48">
        <v>1</v>
      </c>
      <c r="J114" s="144">
        <f t="shared" si="43"/>
        <v>17</v>
      </c>
      <c r="K114" s="46"/>
      <c r="L114" s="47"/>
      <c r="M114" s="72">
        <f t="shared" si="46"/>
        <v>0</v>
      </c>
      <c r="N114" s="72">
        <f t="shared" si="47"/>
        <v>0</v>
      </c>
      <c r="O114" s="72"/>
      <c r="P114" s="64">
        <f t="shared" si="48"/>
        <v>0</v>
      </c>
      <c r="Q114" s="28"/>
      <c r="R114" s="28"/>
      <c r="S114" s="28"/>
      <c r="T114" s="28"/>
      <c r="U114" s="28"/>
      <c r="V114" s="28"/>
      <c r="W114" s="28"/>
      <c r="X114" s="29"/>
      <c r="Y114" s="29"/>
      <c r="Z114" s="29"/>
      <c r="AA114" s="29"/>
      <c r="AB114" s="29"/>
    </row>
    <row r="115" spans="1:28" s="30" customFormat="1" x14ac:dyDescent="0.25">
      <c r="A115" s="59">
        <v>106</v>
      </c>
      <c r="B115" s="40" t="s">
        <v>28</v>
      </c>
      <c r="C115" s="41"/>
      <c r="D115" s="73" t="s">
        <v>182</v>
      </c>
      <c r="E115" s="73" t="s">
        <v>183</v>
      </c>
      <c r="F115" s="42" t="s">
        <v>11</v>
      </c>
      <c r="G115" s="61" t="s">
        <v>29</v>
      </c>
      <c r="H115" s="48" t="s">
        <v>439</v>
      </c>
      <c r="I115" s="48">
        <v>1</v>
      </c>
      <c r="J115" s="144">
        <f t="shared" si="43"/>
        <v>48</v>
      </c>
      <c r="K115" s="46"/>
      <c r="L115" s="47"/>
      <c r="M115" s="72">
        <f t="shared" si="46"/>
        <v>0</v>
      </c>
      <c r="N115" s="72">
        <f t="shared" si="47"/>
        <v>0</v>
      </c>
      <c r="O115" s="72"/>
      <c r="P115" s="64">
        <f t="shared" si="48"/>
        <v>0</v>
      </c>
      <c r="Q115" s="28"/>
      <c r="R115" s="28"/>
      <c r="S115" s="28"/>
      <c r="T115" s="28"/>
      <c r="U115" s="28"/>
      <c r="V115" s="28"/>
      <c r="W115" s="28"/>
      <c r="X115" s="29"/>
      <c r="Y115" s="29"/>
      <c r="Z115" s="29"/>
      <c r="AA115" s="29"/>
      <c r="AB115" s="29"/>
    </row>
    <row r="116" spans="1:28" s="30" customFormat="1" x14ac:dyDescent="0.25">
      <c r="A116" s="59">
        <v>107</v>
      </c>
      <c r="B116" s="40" t="s">
        <v>28</v>
      </c>
      <c r="C116" s="41"/>
      <c r="D116" s="73" t="s">
        <v>405</v>
      </c>
      <c r="E116" s="73" t="s">
        <v>406</v>
      </c>
      <c r="F116" s="42" t="s">
        <v>11</v>
      </c>
      <c r="G116" s="61" t="s">
        <v>29</v>
      </c>
      <c r="H116" s="48" t="s">
        <v>356</v>
      </c>
      <c r="I116" s="48">
        <v>1</v>
      </c>
      <c r="J116" s="144">
        <f t="shared" si="43"/>
        <v>31</v>
      </c>
      <c r="K116" s="46"/>
      <c r="L116" s="47"/>
      <c r="M116" s="72">
        <f t="shared" si="46"/>
        <v>0</v>
      </c>
      <c r="N116" s="72">
        <f t="shared" si="47"/>
        <v>0</v>
      </c>
      <c r="O116" s="72"/>
      <c r="P116" s="64">
        <f t="shared" si="48"/>
        <v>0</v>
      </c>
      <c r="Q116" s="28"/>
      <c r="R116" s="28"/>
      <c r="S116" s="28"/>
      <c r="T116" s="28"/>
      <c r="U116" s="28"/>
      <c r="V116" s="28"/>
      <c r="W116" s="28"/>
      <c r="X116" s="29"/>
      <c r="Y116" s="29"/>
      <c r="Z116" s="29"/>
      <c r="AA116" s="29"/>
      <c r="AB116" s="29"/>
    </row>
    <row r="117" spans="1:28" s="30" customFormat="1" x14ac:dyDescent="0.25">
      <c r="A117" s="59">
        <v>108</v>
      </c>
      <c r="B117" s="40" t="s">
        <v>28</v>
      </c>
      <c r="C117" s="41"/>
      <c r="D117" s="73" t="s">
        <v>407</v>
      </c>
      <c r="E117" s="73" t="s">
        <v>408</v>
      </c>
      <c r="F117" s="42" t="s">
        <v>11</v>
      </c>
      <c r="G117" s="61" t="s">
        <v>29</v>
      </c>
      <c r="H117" s="48" t="s">
        <v>440</v>
      </c>
      <c r="I117" s="48">
        <v>1</v>
      </c>
      <c r="J117" s="144">
        <f t="shared" si="43"/>
        <v>56</v>
      </c>
      <c r="K117" s="46"/>
      <c r="L117" s="47"/>
      <c r="M117" s="72">
        <f t="shared" si="46"/>
        <v>0</v>
      </c>
      <c r="N117" s="72">
        <f t="shared" si="47"/>
        <v>0</v>
      </c>
      <c r="O117" s="72"/>
      <c r="P117" s="64">
        <f t="shared" si="48"/>
        <v>0</v>
      </c>
      <c r="Q117" s="28"/>
      <c r="R117" s="28"/>
      <c r="S117" s="28"/>
      <c r="T117" s="28"/>
      <c r="U117" s="28"/>
      <c r="V117" s="28"/>
      <c r="W117" s="28"/>
      <c r="X117" s="29"/>
      <c r="Y117" s="29"/>
      <c r="Z117" s="29"/>
      <c r="AA117" s="29"/>
      <c r="AB117" s="29"/>
    </row>
    <row r="118" spans="1:28" s="30" customFormat="1" x14ac:dyDescent="0.25">
      <c r="A118" s="59">
        <v>109</v>
      </c>
      <c r="B118" s="40" t="s">
        <v>28</v>
      </c>
      <c r="C118" s="41"/>
      <c r="D118" s="73" t="s">
        <v>409</v>
      </c>
      <c r="E118" s="73" t="s">
        <v>410</v>
      </c>
      <c r="F118" s="42" t="s">
        <v>11</v>
      </c>
      <c r="G118" s="61" t="s">
        <v>29</v>
      </c>
      <c r="H118" s="48" t="s">
        <v>441</v>
      </c>
      <c r="I118" s="48">
        <v>1</v>
      </c>
      <c r="J118" s="144">
        <f t="shared" si="43"/>
        <v>25</v>
      </c>
      <c r="K118" s="46"/>
      <c r="L118" s="47"/>
      <c r="M118" s="72">
        <f t="shared" si="46"/>
        <v>0</v>
      </c>
      <c r="N118" s="72">
        <f t="shared" si="47"/>
        <v>0</v>
      </c>
      <c r="O118" s="72"/>
      <c r="P118" s="64">
        <f t="shared" si="48"/>
        <v>0</v>
      </c>
      <c r="Q118" s="28"/>
      <c r="R118" s="28"/>
      <c r="S118" s="28"/>
      <c r="T118" s="28"/>
      <c r="U118" s="28"/>
      <c r="V118" s="28"/>
      <c r="W118" s="28"/>
      <c r="X118" s="29"/>
      <c r="Y118" s="29"/>
      <c r="Z118" s="29"/>
      <c r="AA118" s="29"/>
      <c r="AB118" s="29"/>
    </row>
    <row r="119" spans="1:28" s="30" customFormat="1" x14ac:dyDescent="0.25">
      <c r="A119" s="59">
        <v>110</v>
      </c>
      <c r="B119" s="40" t="s">
        <v>28</v>
      </c>
      <c r="C119" s="41"/>
      <c r="D119" s="73" t="s">
        <v>411</v>
      </c>
      <c r="E119" s="73" t="s">
        <v>412</v>
      </c>
      <c r="F119" s="42" t="s">
        <v>11</v>
      </c>
      <c r="G119" s="61" t="s">
        <v>29</v>
      </c>
      <c r="H119" s="48" t="s">
        <v>442</v>
      </c>
      <c r="I119" s="48">
        <v>1</v>
      </c>
      <c r="J119" s="144">
        <f t="shared" ref="J119:J135" si="49">ROUND(I119*H119,0)</f>
        <v>13</v>
      </c>
      <c r="K119" s="46"/>
      <c r="L119" s="47"/>
      <c r="M119" s="72">
        <f t="shared" ref="M119:M138" si="50">K119+L119</f>
        <v>0</v>
      </c>
      <c r="N119" s="72">
        <f t="shared" ref="N119:N138" si="51">K119*J119</f>
        <v>0</v>
      </c>
      <c r="O119" s="72"/>
      <c r="P119" s="64">
        <f t="shared" ref="P119:P138" si="52">ROUND(N119+O119,2)</f>
        <v>0</v>
      </c>
      <c r="Q119" s="28"/>
      <c r="R119" s="28"/>
      <c r="S119" s="28"/>
      <c r="T119" s="28"/>
      <c r="U119" s="28"/>
      <c r="V119" s="28"/>
      <c r="W119" s="28"/>
      <c r="X119" s="29"/>
      <c r="Y119" s="29"/>
      <c r="Z119" s="29"/>
      <c r="AA119" s="29"/>
      <c r="AB119" s="29"/>
    </row>
    <row r="120" spans="1:28" s="30" customFormat="1" x14ac:dyDescent="0.25">
      <c r="A120" s="59">
        <v>111</v>
      </c>
      <c r="B120" s="40" t="s">
        <v>28</v>
      </c>
      <c r="C120" s="41"/>
      <c r="D120" s="73" t="s">
        <v>413</v>
      </c>
      <c r="E120" s="73" t="s">
        <v>414</v>
      </c>
      <c r="F120" s="42" t="s">
        <v>11</v>
      </c>
      <c r="G120" s="61" t="s">
        <v>29</v>
      </c>
      <c r="H120" s="48" t="s">
        <v>146</v>
      </c>
      <c r="I120" s="48">
        <v>1</v>
      </c>
      <c r="J120" s="144">
        <f t="shared" si="49"/>
        <v>2</v>
      </c>
      <c r="K120" s="46"/>
      <c r="L120" s="47"/>
      <c r="M120" s="72">
        <f t="shared" si="50"/>
        <v>0</v>
      </c>
      <c r="N120" s="72">
        <f t="shared" si="51"/>
        <v>0</v>
      </c>
      <c r="O120" s="72"/>
      <c r="P120" s="64">
        <f t="shared" si="52"/>
        <v>0</v>
      </c>
      <c r="Q120" s="28"/>
      <c r="R120" s="28"/>
      <c r="S120" s="28"/>
      <c r="T120" s="28"/>
      <c r="U120" s="28"/>
      <c r="V120" s="28"/>
      <c r="W120" s="28"/>
      <c r="X120" s="29"/>
      <c r="Y120" s="29"/>
      <c r="Z120" s="29"/>
      <c r="AA120" s="29"/>
      <c r="AB120" s="29"/>
    </row>
    <row r="121" spans="1:28" s="30" customFormat="1" x14ac:dyDescent="0.25">
      <c r="A121" s="59">
        <v>112</v>
      </c>
      <c r="B121" s="40" t="s">
        <v>28</v>
      </c>
      <c r="C121" s="41"/>
      <c r="D121" s="73" t="s">
        <v>415</v>
      </c>
      <c r="E121" s="73" t="s">
        <v>416</v>
      </c>
      <c r="F121" s="42" t="s">
        <v>11</v>
      </c>
      <c r="G121" s="61" t="s">
        <v>29</v>
      </c>
      <c r="H121" s="48" t="s">
        <v>146</v>
      </c>
      <c r="I121" s="48">
        <v>1</v>
      </c>
      <c r="J121" s="144">
        <f t="shared" si="49"/>
        <v>2</v>
      </c>
      <c r="K121" s="46"/>
      <c r="L121" s="47"/>
      <c r="M121" s="72">
        <f t="shared" si="50"/>
        <v>0</v>
      </c>
      <c r="N121" s="72">
        <f t="shared" si="51"/>
        <v>0</v>
      </c>
      <c r="O121" s="72"/>
      <c r="P121" s="64">
        <f t="shared" si="52"/>
        <v>0</v>
      </c>
      <c r="Q121" s="28"/>
      <c r="R121" s="28"/>
      <c r="S121" s="28"/>
      <c r="T121" s="28"/>
      <c r="U121" s="28"/>
      <c r="V121" s="28"/>
      <c r="W121" s="28"/>
      <c r="X121" s="29"/>
      <c r="Y121" s="29"/>
      <c r="Z121" s="29"/>
      <c r="AA121" s="29"/>
      <c r="AB121" s="29"/>
    </row>
    <row r="122" spans="1:28" s="30" customFormat="1" x14ac:dyDescent="0.25">
      <c r="A122" s="59">
        <v>113</v>
      </c>
      <c r="B122" s="40" t="s">
        <v>28</v>
      </c>
      <c r="C122" s="41"/>
      <c r="D122" s="73" t="s">
        <v>186</v>
      </c>
      <c r="E122" s="73" t="s">
        <v>187</v>
      </c>
      <c r="F122" s="42" t="s">
        <v>11</v>
      </c>
      <c r="G122" s="61" t="s">
        <v>29</v>
      </c>
      <c r="H122" s="48" t="s">
        <v>300</v>
      </c>
      <c r="I122" s="48">
        <v>1</v>
      </c>
      <c r="J122" s="144">
        <f t="shared" si="49"/>
        <v>7</v>
      </c>
      <c r="K122" s="46"/>
      <c r="L122" s="47"/>
      <c r="M122" s="72">
        <f t="shared" si="50"/>
        <v>0</v>
      </c>
      <c r="N122" s="72">
        <f t="shared" si="51"/>
        <v>0</v>
      </c>
      <c r="O122" s="72"/>
      <c r="P122" s="64">
        <f t="shared" si="52"/>
        <v>0</v>
      </c>
      <c r="Q122" s="28"/>
      <c r="R122" s="28"/>
      <c r="S122" s="28"/>
      <c r="T122" s="28"/>
      <c r="U122" s="28"/>
      <c r="V122" s="28"/>
      <c r="W122" s="28"/>
      <c r="X122" s="29"/>
      <c r="Y122" s="29"/>
      <c r="Z122" s="29"/>
      <c r="AA122" s="29"/>
      <c r="AB122" s="29"/>
    </row>
    <row r="123" spans="1:28" s="30" customFormat="1" x14ac:dyDescent="0.25">
      <c r="A123" s="59">
        <v>114</v>
      </c>
      <c r="B123" s="40" t="s">
        <v>28</v>
      </c>
      <c r="C123" s="41"/>
      <c r="D123" s="73" t="s">
        <v>188</v>
      </c>
      <c r="E123" s="73" t="s">
        <v>189</v>
      </c>
      <c r="F123" s="42" t="s">
        <v>11</v>
      </c>
      <c r="G123" s="61" t="s">
        <v>29</v>
      </c>
      <c r="H123" s="48" t="s">
        <v>157</v>
      </c>
      <c r="I123" s="48">
        <v>1</v>
      </c>
      <c r="J123" s="144">
        <f t="shared" si="49"/>
        <v>5</v>
      </c>
      <c r="K123" s="46"/>
      <c r="L123" s="47"/>
      <c r="M123" s="72">
        <f t="shared" si="50"/>
        <v>0</v>
      </c>
      <c r="N123" s="72">
        <f t="shared" si="51"/>
        <v>0</v>
      </c>
      <c r="O123" s="72"/>
      <c r="P123" s="64">
        <f t="shared" si="52"/>
        <v>0</v>
      </c>
      <c r="Q123" s="28"/>
      <c r="R123" s="28"/>
      <c r="S123" s="28"/>
      <c r="T123" s="28"/>
      <c r="U123" s="28"/>
      <c r="V123" s="28"/>
      <c r="W123" s="28"/>
      <c r="X123" s="29"/>
      <c r="Y123" s="29"/>
      <c r="Z123" s="29"/>
      <c r="AA123" s="29"/>
      <c r="AB123" s="29"/>
    </row>
    <row r="124" spans="1:28" s="30" customFormat="1" x14ac:dyDescent="0.25">
      <c r="A124" s="59">
        <v>115</v>
      </c>
      <c r="B124" s="40" t="s">
        <v>28</v>
      </c>
      <c r="C124" s="41"/>
      <c r="D124" s="73" t="s">
        <v>190</v>
      </c>
      <c r="E124" s="73" t="s">
        <v>191</v>
      </c>
      <c r="F124" s="42" t="s">
        <v>11</v>
      </c>
      <c r="G124" s="61" t="s">
        <v>29</v>
      </c>
      <c r="H124" s="48" t="s">
        <v>439</v>
      </c>
      <c r="I124" s="48">
        <v>1</v>
      </c>
      <c r="J124" s="144">
        <f t="shared" si="49"/>
        <v>48</v>
      </c>
      <c r="K124" s="46"/>
      <c r="L124" s="47"/>
      <c r="M124" s="72">
        <f t="shared" si="50"/>
        <v>0</v>
      </c>
      <c r="N124" s="72">
        <f t="shared" si="51"/>
        <v>0</v>
      </c>
      <c r="O124" s="72"/>
      <c r="P124" s="64">
        <f t="shared" si="52"/>
        <v>0</v>
      </c>
      <c r="Q124" s="28"/>
      <c r="R124" s="28"/>
      <c r="S124" s="28"/>
      <c r="T124" s="28"/>
      <c r="U124" s="28"/>
      <c r="V124" s="28"/>
      <c r="W124" s="28"/>
      <c r="X124" s="29"/>
      <c r="Y124" s="29"/>
      <c r="Z124" s="29"/>
      <c r="AA124" s="29"/>
      <c r="AB124" s="29"/>
    </row>
    <row r="125" spans="1:28" s="30" customFormat="1" x14ac:dyDescent="0.25">
      <c r="A125" s="59">
        <v>116</v>
      </c>
      <c r="B125" s="40" t="s">
        <v>28</v>
      </c>
      <c r="C125" s="41"/>
      <c r="D125" s="73" t="s">
        <v>192</v>
      </c>
      <c r="E125" s="73" t="s">
        <v>193</v>
      </c>
      <c r="F125" s="42" t="s">
        <v>11</v>
      </c>
      <c r="G125" s="61" t="s">
        <v>29</v>
      </c>
      <c r="H125" s="48" t="s">
        <v>442</v>
      </c>
      <c r="I125" s="48">
        <v>1</v>
      </c>
      <c r="J125" s="144">
        <f t="shared" si="49"/>
        <v>13</v>
      </c>
      <c r="K125" s="46"/>
      <c r="L125" s="47"/>
      <c r="M125" s="72">
        <f t="shared" si="50"/>
        <v>0</v>
      </c>
      <c r="N125" s="72">
        <f t="shared" si="51"/>
        <v>0</v>
      </c>
      <c r="O125" s="72"/>
      <c r="P125" s="64">
        <f t="shared" si="52"/>
        <v>0</v>
      </c>
      <c r="Q125" s="28"/>
      <c r="R125" s="28"/>
      <c r="S125" s="28"/>
      <c r="T125" s="28"/>
      <c r="U125" s="28"/>
      <c r="V125" s="28"/>
      <c r="W125" s="28"/>
      <c r="X125" s="29"/>
      <c r="Y125" s="29"/>
      <c r="Z125" s="29"/>
      <c r="AA125" s="29"/>
      <c r="AB125" s="29"/>
    </row>
    <row r="126" spans="1:28" s="30" customFormat="1" x14ac:dyDescent="0.25">
      <c r="A126" s="59">
        <v>117</v>
      </c>
      <c r="B126" s="40" t="s">
        <v>28</v>
      </c>
      <c r="C126" s="41"/>
      <c r="D126" s="73" t="s">
        <v>194</v>
      </c>
      <c r="E126" s="73" t="s">
        <v>195</v>
      </c>
      <c r="F126" s="42" t="s">
        <v>11</v>
      </c>
      <c r="G126" s="61" t="s">
        <v>29</v>
      </c>
      <c r="H126" s="48" t="s">
        <v>155</v>
      </c>
      <c r="I126" s="48">
        <v>1</v>
      </c>
      <c r="J126" s="144">
        <f t="shared" si="49"/>
        <v>10</v>
      </c>
      <c r="K126" s="46"/>
      <c r="L126" s="47"/>
      <c r="M126" s="72">
        <f t="shared" si="50"/>
        <v>0</v>
      </c>
      <c r="N126" s="72">
        <f t="shared" si="51"/>
        <v>0</v>
      </c>
      <c r="O126" s="72"/>
      <c r="P126" s="64">
        <f t="shared" si="52"/>
        <v>0</v>
      </c>
      <c r="Q126" s="28"/>
      <c r="R126" s="28"/>
      <c r="S126" s="28"/>
      <c r="T126" s="28"/>
      <c r="U126" s="28"/>
      <c r="V126" s="28"/>
      <c r="W126" s="28"/>
      <c r="X126" s="29"/>
      <c r="Y126" s="29"/>
      <c r="Z126" s="29"/>
      <c r="AA126" s="29"/>
      <c r="AB126" s="29"/>
    </row>
    <row r="127" spans="1:28" s="30" customFormat="1" x14ac:dyDescent="0.25">
      <c r="A127" s="59">
        <v>118</v>
      </c>
      <c r="B127" s="40" t="s">
        <v>28</v>
      </c>
      <c r="C127" s="41"/>
      <c r="D127" s="73" t="s">
        <v>196</v>
      </c>
      <c r="E127" s="73" t="s">
        <v>197</v>
      </c>
      <c r="F127" s="42" t="s">
        <v>11</v>
      </c>
      <c r="G127" s="61" t="s">
        <v>29</v>
      </c>
      <c r="H127" s="48" t="s">
        <v>145</v>
      </c>
      <c r="I127" s="48">
        <v>1</v>
      </c>
      <c r="J127" s="144">
        <f t="shared" si="49"/>
        <v>12</v>
      </c>
      <c r="K127" s="46"/>
      <c r="L127" s="47"/>
      <c r="M127" s="72">
        <f t="shared" si="50"/>
        <v>0</v>
      </c>
      <c r="N127" s="72">
        <f t="shared" si="51"/>
        <v>0</v>
      </c>
      <c r="O127" s="72"/>
      <c r="P127" s="64">
        <f t="shared" si="52"/>
        <v>0</v>
      </c>
      <c r="Q127" s="28"/>
      <c r="R127" s="28"/>
      <c r="S127" s="28"/>
      <c r="T127" s="28"/>
      <c r="U127" s="28"/>
      <c r="V127" s="28"/>
      <c r="W127" s="28"/>
      <c r="X127" s="29"/>
      <c r="Y127" s="29"/>
      <c r="Z127" s="29"/>
      <c r="AA127" s="29"/>
      <c r="AB127" s="29"/>
    </row>
    <row r="128" spans="1:28" s="30" customFormat="1" x14ac:dyDescent="0.25">
      <c r="A128" s="59">
        <v>119</v>
      </c>
      <c r="B128" s="40" t="s">
        <v>28</v>
      </c>
      <c r="C128" s="41"/>
      <c r="D128" s="73" t="s">
        <v>198</v>
      </c>
      <c r="E128" s="73" t="s">
        <v>199</v>
      </c>
      <c r="F128" s="42" t="s">
        <v>11</v>
      </c>
      <c r="G128" s="61" t="s">
        <v>29</v>
      </c>
      <c r="H128" s="48" t="s">
        <v>443</v>
      </c>
      <c r="I128" s="48">
        <v>1</v>
      </c>
      <c r="J128" s="144">
        <f t="shared" si="49"/>
        <v>32</v>
      </c>
      <c r="K128" s="46"/>
      <c r="L128" s="47"/>
      <c r="M128" s="72">
        <f t="shared" si="50"/>
        <v>0</v>
      </c>
      <c r="N128" s="72">
        <f t="shared" si="51"/>
        <v>0</v>
      </c>
      <c r="O128" s="72"/>
      <c r="P128" s="64">
        <f t="shared" si="52"/>
        <v>0</v>
      </c>
      <c r="Q128" s="28"/>
      <c r="R128" s="28"/>
      <c r="S128" s="28"/>
      <c r="T128" s="28"/>
      <c r="U128" s="28"/>
      <c r="V128" s="28"/>
      <c r="W128" s="28"/>
      <c r="X128" s="29"/>
      <c r="Y128" s="29"/>
      <c r="Z128" s="29"/>
      <c r="AA128" s="29"/>
      <c r="AB128" s="29"/>
    </row>
    <row r="129" spans="1:28" s="30" customFormat="1" x14ac:dyDescent="0.25">
      <c r="A129" s="59">
        <v>120</v>
      </c>
      <c r="B129" s="40" t="s">
        <v>28</v>
      </c>
      <c r="C129" s="41"/>
      <c r="D129" s="73" t="s">
        <v>200</v>
      </c>
      <c r="E129" s="73" t="s">
        <v>201</v>
      </c>
      <c r="F129" s="42" t="s">
        <v>11</v>
      </c>
      <c r="G129" s="61" t="s">
        <v>29</v>
      </c>
      <c r="H129" s="48" t="s">
        <v>442</v>
      </c>
      <c r="I129" s="48">
        <v>1</v>
      </c>
      <c r="J129" s="144">
        <f t="shared" si="49"/>
        <v>13</v>
      </c>
      <c r="K129" s="46"/>
      <c r="L129" s="47"/>
      <c r="M129" s="72">
        <f t="shared" si="50"/>
        <v>0</v>
      </c>
      <c r="N129" s="72">
        <f t="shared" si="51"/>
        <v>0</v>
      </c>
      <c r="O129" s="72"/>
      <c r="P129" s="64">
        <f t="shared" si="52"/>
        <v>0</v>
      </c>
      <c r="Q129" s="28"/>
      <c r="R129" s="28"/>
      <c r="S129" s="28"/>
      <c r="T129" s="28"/>
      <c r="U129" s="28"/>
      <c r="V129" s="28"/>
      <c r="W129" s="28"/>
      <c r="X129" s="29"/>
      <c r="Y129" s="29"/>
      <c r="Z129" s="29"/>
      <c r="AA129" s="29"/>
      <c r="AB129" s="29"/>
    </row>
    <row r="130" spans="1:28" s="30" customFormat="1" x14ac:dyDescent="0.25">
      <c r="A130" s="59">
        <v>121</v>
      </c>
      <c r="B130" s="40" t="s">
        <v>28</v>
      </c>
      <c r="C130" s="41"/>
      <c r="D130" s="73" t="s">
        <v>202</v>
      </c>
      <c r="E130" s="73" t="s">
        <v>203</v>
      </c>
      <c r="F130" s="42" t="s">
        <v>11</v>
      </c>
      <c r="G130" s="61" t="s">
        <v>29</v>
      </c>
      <c r="H130" s="48" t="s">
        <v>145</v>
      </c>
      <c r="I130" s="48">
        <v>1</v>
      </c>
      <c r="J130" s="144">
        <f t="shared" si="49"/>
        <v>12</v>
      </c>
      <c r="K130" s="46"/>
      <c r="L130" s="47"/>
      <c r="M130" s="72">
        <f t="shared" si="50"/>
        <v>0</v>
      </c>
      <c r="N130" s="72">
        <f t="shared" si="51"/>
        <v>0</v>
      </c>
      <c r="O130" s="72"/>
      <c r="P130" s="64">
        <f t="shared" si="52"/>
        <v>0</v>
      </c>
      <c r="Q130" s="28"/>
      <c r="R130" s="28"/>
      <c r="S130" s="28"/>
      <c r="T130" s="28"/>
      <c r="U130" s="28"/>
      <c r="V130" s="28"/>
      <c r="W130" s="28"/>
      <c r="X130" s="29"/>
      <c r="Y130" s="29"/>
      <c r="Z130" s="29"/>
      <c r="AA130" s="29"/>
      <c r="AB130" s="29"/>
    </row>
    <row r="131" spans="1:28" s="30" customFormat="1" x14ac:dyDescent="0.25">
      <c r="A131" s="59">
        <v>122</v>
      </c>
      <c r="B131" s="40" t="s">
        <v>28</v>
      </c>
      <c r="C131" s="41"/>
      <c r="D131" s="73" t="s">
        <v>204</v>
      </c>
      <c r="E131" s="73" t="s">
        <v>205</v>
      </c>
      <c r="F131" s="42" t="s">
        <v>11</v>
      </c>
      <c r="G131" s="61" t="s">
        <v>29</v>
      </c>
      <c r="H131" s="48" t="s">
        <v>145</v>
      </c>
      <c r="I131" s="48">
        <v>1</v>
      </c>
      <c r="J131" s="144">
        <f t="shared" si="49"/>
        <v>12</v>
      </c>
      <c r="K131" s="46"/>
      <c r="L131" s="47"/>
      <c r="M131" s="72">
        <f t="shared" si="50"/>
        <v>0</v>
      </c>
      <c r="N131" s="72">
        <f t="shared" si="51"/>
        <v>0</v>
      </c>
      <c r="O131" s="72"/>
      <c r="P131" s="64">
        <f t="shared" si="52"/>
        <v>0</v>
      </c>
      <c r="Q131" s="28"/>
      <c r="R131" s="28"/>
      <c r="S131" s="28"/>
      <c r="T131" s="28"/>
      <c r="U131" s="28"/>
      <c r="V131" s="28"/>
      <c r="W131" s="28"/>
      <c r="X131" s="29"/>
      <c r="Y131" s="29"/>
      <c r="Z131" s="29"/>
      <c r="AA131" s="29"/>
      <c r="AB131" s="29"/>
    </row>
    <row r="132" spans="1:28" s="30" customFormat="1" x14ac:dyDescent="0.25">
      <c r="A132" s="59">
        <v>123</v>
      </c>
      <c r="B132" s="40" t="s">
        <v>28</v>
      </c>
      <c r="C132" s="41"/>
      <c r="D132" s="73" t="s">
        <v>206</v>
      </c>
      <c r="E132" s="73" t="s">
        <v>207</v>
      </c>
      <c r="F132" s="42" t="s">
        <v>11</v>
      </c>
      <c r="G132" s="61" t="s">
        <v>29</v>
      </c>
      <c r="H132" s="48" t="s">
        <v>146</v>
      </c>
      <c r="I132" s="48">
        <v>1</v>
      </c>
      <c r="J132" s="144">
        <f t="shared" si="49"/>
        <v>2</v>
      </c>
      <c r="K132" s="46"/>
      <c r="L132" s="47"/>
      <c r="M132" s="72">
        <f t="shared" si="50"/>
        <v>0</v>
      </c>
      <c r="N132" s="72">
        <f t="shared" si="51"/>
        <v>0</v>
      </c>
      <c r="O132" s="72"/>
      <c r="P132" s="64">
        <f t="shared" si="52"/>
        <v>0</v>
      </c>
      <c r="Q132" s="28"/>
      <c r="R132" s="28"/>
      <c r="S132" s="28"/>
      <c r="T132" s="28"/>
      <c r="U132" s="28"/>
      <c r="V132" s="28"/>
      <c r="W132" s="28"/>
      <c r="X132" s="29"/>
      <c r="Y132" s="29"/>
      <c r="Z132" s="29"/>
      <c r="AA132" s="29"/>
      <c r="AB132" s="29"/>
    </row>
    <row r="133" spans="1:28" s="30" customFormat="1" x14ac:dyDescent="0.25">
      <c r="A133" s="59">
        <v>124</v>
      </c>
      <c r="B133" s="40" t="s">
        <v>28</v>
      </c>
      <c r="C133" s="41"/>
      <c r="D133" s="73" t="s">
        <v>208</v>
      </c>
      <c r="E133" s="73" t="s">
        <v>209</v>
      </c>
      <c r="F133" s="42" t="s">
        <v>11</v>
      </c>
      <c r="G133" s="61" t="s">
        <v>29</v>
      </c>
      <c r="H133" s="48" t="s">
        <v>148</v>
      </c>
      <c r="I133" s="48">
        <v>1</v>
      </c>
      <c r="J133" s="144">
        <f t="shared" si="49"/>
        <v>3</v>
      </c>
      <c r="K133" s="46"/>
      <c r="L133" s="47"/>
      <c r="M133" s="72">
        <f t="shared" si="50"/>
        <v>0</v>
      </c>
      <c r="N133" s="72">
        <f t="shared" si="51"/>
        <v>0</v>
      </c>
      <c r="O133" s="72"/>
      <c r="P133" s="64">
        <f t="shared" si="52"/>
        <v>0</v>
      </c>
      <c r="Q133" s="28"/>
      <c r="R133" s="28"/>
      <c r="S133" s="28"/>
      <c r="T133" s="28"/>
      <c r="U133" s="28"/>
      <c r="V133" s="28"/>
      <c r="W133" s="28"/>
      <c r="X133" s="29"/>
      <c r="Y133" s="29"/>
      <c r="Z133" s="29"/>
      <c r="AA133" s="29"/>
      <c r="AB133" s="29"/>
    </row>
    <row r="134" spans="1:28" s="30" customFormat="1" x14ac:dyDescent="0.25">
      <c r="A134" s="59">
        <v>125</v>
      </c>
      <c r="B134" s="40" t="s">
        <v>28</v>
      </c>
      <c r="C134" s="41"/>
      <c r="D134" s="73" t="s">
        <v>210</v>
      </c>
      <c r="E134" s="73" t="s">
        <v>211</v>
      </c>
      <c r="F134" s="42" t="s">
        <v>11</v>
      </c>
      <c r="G134" s="61" t="s">
        <v>29</v>
      </c>
      <c r="H134" s="48" t="s">
        <v>145</v>
      </c>
      <c r="I134" s="48">
        <v>1</v>
      </c>
      <c r="J134" s="144">
        <f t="shared" si="49"/>
        <v>12</v>
      </c>
      <c r="K134" s="46"/>
      <c r="L134" s="47"/>
      <c r="M134" s="72">
        <f t="shared" si="50"/>
        <v>0</v>
      </c>
      <c r="N134" s="72">
        <f t="shared" si="51"/>
        <v>0</v>
      </c>
      <c r="O134" s="72"/>
      <c r="P134" s="64">
        <f t="shared" si="52"/>
        <v>0</v>
      </c>
      <c r="Q134" s="28"/>
      <c r="R134" s="28"/>
      <c r="S134" s="28"/>
      <c r="T134" s="28"/>
      <c r="U134" s="28"/>
      <c r="V134" s="28"/>
      <c r="W134" s="28"/>
      <c r="X134" s="29"/>
      <c r="Y134" s="29"/>
      <c r="Z134" s="29"/>
      <c r="AA134" s="29"/>
      <c r="AB134" s="29"/>
    </row>
    <row r="135" spans="1:28" s="30" customFormat="1" x14ac:dyDescent="0.25">
      <c r="A135" s="59">
        <v>126</v>
      </c>
      <c r="B135" s="40" t="s">
        <v>28</v>
      </c>
      <c r="C135" s="41"/>
      <c r="D135" s="73" t="s">
        <v>212</v>
      </c>
      <c r="E135" s="73" t="s">
        <v>213</v>
      </c>
      <c r="F135" s="42" t="s">
        <v>11</v>
      </c>
      <c r="G135" s="61" t="s">
        <v>29</v>
      </c>
      <c r="H135" s="48" t="s">
        <v>444</v>
      </c>
      <c r="I135" s="48">
        <v>1</v>
      </c>
      <c r="J135" s="144">
        <f t="shared" si="49"/>
        <v>26</v>
      </c>
      <c r="K135" s="46"/>
      <c r="L135" s="47"/>
      <c r="M135" s="72">
        <f t="shared" si="50"/>
        <v>0</v>
      </c>
      <c r="N135" s="72">
        <f t="shared" si="51"/>
        <v>0</v>
      </c>
      <c r="O135" s="72"/>
      <c r="P135" s="64">
        <f t="shared" si="52"/>
        <v>0</v>
      </c>
      <c r="Q135" s="28"/>
      <c r="R135" s="28"/>
      <c r="S135" s="28"/>
      <c r="T135" s="28"/>
      <c r="U135" s="28"/>
      <c r="V135" s="28"/>
      <c r="W135" s="28"/>
      <c r="X135" s="29"/>
      <c r="Y135" s="29"/>
      <c r="Z135" s="29"/>
      <c r="AA135" s="29"/>
      <c r="AB135" s="29"/>
    </row>
    <row r="136" spans="1:28" s="30" customFormat="1" x14ac:dyDescent="0.25">
      <c r="A136" s="59">
        <v>127</v>
      </c>
      <c r="B136" s="40" t="s">
        <v>28</v>
      </c>
      <c r="C136" s="41"/>
      <c r="D136" s="73" t="s">
        <v>214</v>
      </c>
      <c r="E136" s="73" t="s">
        <v>215</v>
      </c>
      <c r="F136" s="42" t="s">
        <v>11</v>
      </c>
      <c r="G136" s="61" t="s">
        <v>29</v>
      </c>
      <c r="H136" s="48" t="s">
        <v>300</v>
      </c>
      <c r="I136" s="48">
        <v>1</v>
      </c>
      <c r="J136" s="144">
        <f t="shared" si="43"/>
        <v>7</v>
      </c>
      <c r="K136" s="46"/>
      <c r="L136" s="47"/>
      <c r="M136" s="72">
        <f t="shared" si="50"/>
        <v>0</v>
      </c>
      <c r="N136" s="72">
        <f t="shared" si="51"/>
        <v>0</v>
      </c>
      <c r="O136" s="72"/>
      <c r="P136" s="64">
        <f t="shared" si="52"/>
        <v>0</v>
      </c>
      <c r="Q136" s="28"/>
      <c r="R136" s="28"/>
      <c r="S136" s="28"/>
      <c r="T136" s="28"/>
      <c r="U136" s="28"/>
      <c r="V136" s="28"/>
      <c r="W136" s="28"/>
      <c r="X136" s="29"/>
      <c r="Y136" s="29"/>
      <c r="Z136" s="29"/>
      <c r="AA136" s="29"/>
      <c r="AB136" s="29"/>
    </row>
    <row r="137" spans="1:28" s="30" customFormat="1" x14ac:dyDescent="0.25">
      <c r="A137" s="59">
        <v>128</v>
      </c>
      <c r="B137" s="40" t="s">
        <v>28</v>
      </c>
      <c r="C137" s="41"/>
      <c r="D137" s="73" t="s">
        <v>417</v>
      </c>
      <c r="E137" s="73" t="s">
        <v>418</v>
      </c>
      <c r="F137" s="42" t="s">
        <v>11</v>
      </c>
      <c r="G137" s="61" t="s">
        <v>29</v>
      </c>
      <c r="H137" s="48" t="s">
        <v>239</v>
      </c>
      <c r="I137" s="48">
        <v>1</v>
      </c>
      <c r="J137" s="144">
        <f t="shared" si="43"/>
        <v>9</v>
      </c>
      <c r="K137" s="46"/>
      <c r="L137" s="47"/>
      <c r="M137" s="72">
        <f t="shared" si="50"/>
        <v>0</v>
      </c>
      <c r="N137" s="72">
        <f t="shared" si="51"/>
        <v>0</v>
      </c>
      <c r="O137" s="72"/>
      <c r="P137" s="64">
        <f t="shared" si="52"/>
        <v>0</v>
      </c>
      <c r="Q137" s="28"/>
      <c r="R137" s="28"/>
      <c r="S137" s="28"/>
      <c r="T137" s="28"/>
      <c r="U137" s="28"/>
      <c r="V137" s="28"/>
      <c r="W137" s="28"/>
      <c r="X137" s="29"/>
      <c r="Y137" s="29"/>
      <c r="Z137" s="29"/>
      <c r="AA137" s="29"/>
      <c r="AB137" s="29"/>
    </row>
    <row r="138" spans="1:28" s="30" customFormat="1" x14ac:dyDescent="0.25">
      <c r="A138" s="59">
        <v>129</v>
      </c>
      <c r="B138" s="40" t="s">
        <v>28</v>
      </c>
      <c r="C138" s="41"/>
      <c r="D138" s="73" t="s">
        <v>419</v>
      </c>
      <c r="E138" s="73" t="s">
        <v>420</v>
      </c>
      <c r="F138" s="42" t="s">
        <v>11</v>
      </c>
      <c r="G138" s="61" t="s">
        <v>29</v>
      </c>
      <c r="H138" s="48" t="s">
        <v>146</v>
      </c>
      <c r="I138" s="48">
        <v>1</v>
      </c>
      <c r="J138" s="144">
        <f t="shared" si="43"/>
        <v>2</v>
      </c>
      <c r="K138" s="46"/>
      <c r="L138" s="47"/>
      <c r="M138" s="72">
        <f t="shared" si="50"/>
        <v>0</v>
      </c>
      <c r="N138" s="72">
        <f t="shared" si="51"/>
        <v>0</v>
      </c>
      <c r="O138" s="72"/>
      <c r="P138" s="64">
        <f t="shared" si="52"/>
        <v>0</v>
      </c>
      <c r="Q138" s="28"/>
      <c r="R138" s="28"/>
      <c r="S138" s="28"/>
      <c r="T138" s="28"/>
      <c r="U138" s="28"/>
      <c r="V138" s="28"/>
      <c r="W138" s="28"/>
      <c r="X138" s="29"/>
      <c r="Y138" s="29"/>
      <c r="Z138" s="29"/>
      <c r="AA138" s="29"/>
      <c r="AB138" s="29"/>
    </row>
    <row r="139" spans="1:28" s="30" customFormat="1" x14ac:dyDescent="0.25">
      <c r="A139" s="59">
        <v>130</v>
      </c>
      <c r="B139" s="40" t="s">
        <v>28</v>
      </c>
      <c r="C139" s="41"/>
      <c r="D139" s="73" t="s">
        <v>222</v>
      </c>
      <c r="E139" s="73" t="s">
        <v>223</v>
      </c>
      <c r="F139" s="42" t="s">
        <v>11</v>
      </c>
      <c r="G139" s="61" t="s">
        <v>29</v>
      </c>
      <c r="H139" s="48" t="s">
        <v>148</v>
      </c>
      <c r="I139" s="48">
        <v>1</v>
      </c>
      <c r="J139" s="144">
        <f t="shared" si="43"/>
        <v>3</v>
      </c>
      <c r="K139" s="46"/>
      <c r="L139" s="47"/>
      <c r="M139" s="72">
        <f t="shared" si="46"/>
        <v>0</v>
      </c>
      <c r="N139" s="72">
        <f t="shared" si="47"/>
        <v>0</v>
      </c>
      <c r="O139" s="72"/>
      <c r="P139" s="64">
        <f t="shared" si="48"/>
        <v>0</v>
      </c>
      <c r="Q139" s="28"/>
      <c r="R139" s="28"/>
      <c r="S139" s="28"/>
      <c r="T139" s="28"/>
      <c r="U139" s="28"/>
      <c r="V139" s="28"/>
      <c r="W139" s="28"/>
      <c r="X139" s="29"/>
      <c r="Y139" s="29"/>
      <c r="Z139" s="29"/>
      <c r="AA139" s="29"/>
      <c r="AB139" s="29"/>
    </row>
    <row r="140" spans="1:28" s="30" customFormat="1" x14ac:dyDescent="0.25">
      <c r="A140" s="59">
        <v>131</v>
      </c>
      <c r="B140" s="40" t="s">
        <v>28</v>
      </c>
      <c r="C140" s="41"/>
      <c r="D140" s="73" t="s">
        <v>224</v>
      </c>
      <c r="E140" s="73" t="s">
        <v>225</v>
      </c>
      <c r="F140" s="42" t="s">
        <v>11</v>
      </c>
      <c r="G140" s="61" t="s">
        <v>29</v>
      </c>
      <c r="H140" s="48" t="s">
        <v>442</v>
      </c>
      <c r="I140" s="48">
        <v>1</v>
      </c>
      <c r="J140" s="144">
        <f t="shared" si="43"/>
        <v>13</v>
      </c>
      <c r="K140" s="46"/>
      <c r="L140" s="47"/>
      <c r="M140" s="72">
        <f t="shared" si="46"/>
        <v>0</v>
      </c>
      <c r="N140" s="72">
        <f t="shared" si="47"/>
        <v>0</v>
      </c>
      <c r="O140" s="72"/>
      <c r="P140" s="64">
        <f t="shared" si="48"/>
        <v>0</v>
      </c>
      <c r="Q140" s="28"/>
      <c r="R140" s="28"/>
      <c r="S140" s="28"/>
      <c r="T140" s="28"/>
      <c r="U140" s="28"/>
      <c r="V140" s="28"/>
      <c r="W140" s="28"/>
      <c r="X140" s="29"/>
      <c r="Y140" s="29"/>
      <c r="Z140" s="29"/>
      <c r="AA140" s="29"/>
      <c r="AB140" s="29"/>
    </row>
    <row r="141" spans="1:28" s="30" customFormat="1" x14ac:dyDescent="0.25">
      <c r="A141" s="59">
        <v>132</v>
      </c>
      <c r="B141" s="40" t="s">
        <v>28</v>
      </c>
      <c r="C141" s="41"/>
      <c r="D141" s="73" t="s">
        <v>421</v>
      </c>
      <c r="E141" s="73" t="s">
        <v>422</v>
      </c>
      <c r="F141" s="42" t="s">
        <v>11</v>
      </c>
      <c r="G141" s="61" t="s">
        <v>29</v>
      </c>
      <c r="H141" s="48" t="s">
        <v>309</v>
      </c>
      <c r="I141" s="48">
        <v>1</v>
      </c>
      <c r="J141" s="144">
        <f t="shared" si="43"/>
        <v>14</v>
      </c>
      <c r="K141" s="46"/>
      <c r="L141" s="47"/>
      <c r="M141" s="72">
        <f t="shared" si="46"/>
        <v>0</v>
      </c>
      <c r="N141" s="72">
        <f t="shared" si="47"/>
        <v>0</v>
      </c>
      <c r="O141" s="72"/>
      <c r="P141" s="64">
        <f t="shared" si="48"/>
        <v>0</v>
      </c>
      <c r="Q141" s="28"/>
      <c r="R141" s="28"/>
      <c r="S141" s="28"/>
      <c r="T141" s="28"/>
      <c r="U141" s="28"/>
      <c r="V141" s="28"/>
      <c r="W141" s="28"/>
      <c r="X141" s="29"/>
      <c r="Y141" s="29"/>
      <c r="Z141" s="29"/>
      <c r="AA141" s="29"/>
      <c r="AB141" s="29"/>
    </row>
    <row r="142" spans="1:28" s="30" customFormat="1" x14ac:dyDescent="0.25">
      <c r="A142" s="59">
        <v>133</v>
      </c>
      <c r="B142" s="40" t="s">
        <v>28</v>
      </c>
      <c r="C142" s="41"/>
      <c r="D142" s="73" t="s">
        <v>226</v>
      </c>
      <c r="E142" s="73" t="s">
        <v>227</v>
      </c>
      <c r="F142" s="42" t="s">
        <v>11</v>
      </c>
      <c r="G142" s="61" t="s">
        <v>29</v>
      </c>
      <c r="H142" s="48" t="s">
        <v>445</v>
      </c>
      <c r="I142" s="48">
        <v>1</v>
      </c>
      <c r="J142" s="144">
        <f t="shared" si="43"/>
        <v>55</v>
      </c>
      <c r="K142" s="46"/>
      <c r="L142" s="47"/>
      <c r="M142" s="72">
        <f t="shared" si="46"/>
        <v>0</v>
      </c>
      <c r="N142" s="72">
        <f t="shared" si="47"/>
        <v>0</v>
      </c>
      <c r="O142" s="72"/>
      <c r="P142" s="64">
        <f t="shared" si="48"/>
        <v>0</v>
      </c>
      <c r="Q142" s="28"/>
      <c r="R142" s="28"/>
      <c r="S142" s="28"/>
      <c r="T142" s="28"/>
      <c r="U142" s="28"/>
      <c r="V142" s="28"/>
      <c r="W142" s="28"/>
      <c r="X142" s="29"/>
      <c r="Y142" s="29"/>
      <c r="Z142" s="29"/>
      <c r="AA142" s="29"/>
      <c r="AB142" s="29"/>
    </row>
    <row r="143" spans="1:28" s="30" customFormat="1" x14ac:dyDescent="0.25">
      <c r="A143" s="59">
        <v>134</v>
      </c>
      <c r="B143" s="40" t="s">
        <v>28</v>
      </c>
      <c r="C143" s="41"/>
      <c r="D143" s="73" t="s">
        <v>423</v>
      </c>
      <c r="E143" s="73" t="s">
        <v>424</v>
      </c>
      <c r="F143" s="42" t="s">
        <v>11</v>
      </c>
      <c r="G143" s="61" t="s">
        <v>29</v>
      </c>
      <c r="H143" s="48" t="s">
        <v>149</v>
      </c>
      <c r="I143" s="48">
        <v>1</v>
      </c>
      <c r="J143" s="144">
        <f t="shared" si="43"/>
        <v>4</v>
      </c>
      <c r="K143" s="46"/>
      <c r="L143" s="47"/>
      <c r="M143" s="72">
        <f t="shared" si="46"/>
        <v>0</v>
      </c>
      <c r="N143" s="72">
        <f t="shared" si="47"/>
        <v>0</v>
      </c>
      <c r="O143" s="72"/>
      <c r="P143" s="64">
        <f t="shared" si="48"/>
        <v>0</v>
      </c>
      <c r="Q143" s="28"/>
      <c r="R143" s="28"/>
      <c r="S143" s="28"/>
      <c r="T143" s="28"/>
      <c r="U143" s="28"/>
      <c r="V143" s="28"/>
      <c r="W143" s="28"/>
      <c r="X143" s="29"/>
      <c r="Y143" s="29"/>
      <c r="Z143" s="29"/>
      <c r="AA143" s="29"/>
      <c r="AB143" s="29"/>
    </row>
    <row r="144" spans="1:28" s="30" customFormat="1" x14ac:dyDescent="0.25">
      <c r="A144" s="59">
        <v>135</v>
      </c>
      <c r="B144" s="40" t="s">
        <v>28</v>
      </c>
      <c r="C144" s="41"/>
      <c r="D144" s="73" t="s">
        <v>228</v>
      </c>
      <c r="E144" s="73" t="s">
        <v>229</v>
      </c>
      <c r="F144" s="42" t="s">
        <v>11</v>
      </c>
      <c r="G144" s="61" t="s">
        <v>29</v>
      </c>
      <c r="H144" s="48" t="s">
        <v>151</v>
      </c>
      <c r="I144" s="48">
        <v>1</v>
      </c>
      <c r="J144" s="144">
        <f t="shared" si="43"/>
        <v>22</v>
      </c>
      <c r="K144" s="46"/>
      <c r="L144" s="47"/>
      <c r="M144" s="72">
        <f t="shared" si="46"/>
        <v>0</v>
      </c>
      <c r="N144" s="72">
        <f t="shared" si="47"/>
        <v>0</v>
      </c>
      <c r="O144" s="72"/>
      <c r="P144" s="64">
        <f t="shared" si="48"/>
        <v>0</v>
      </c>
      <c r="Q144" s="28"/>
      <c r="R144" s="28"/>
      <c r="S144" s="28"/>
      <c r="T144" s="28"/>
      <c r="U144" s="28"/>
      <c r="V144" s="28"/>
      <c r="W144" s="28"/>
      <c r="X144" s="29"/>
      <c r="Y144" s="29"/>
      <c r="Z144" s="29"/>
      <c r="AA144" s="29"/>
      <c r="AB144" s="29"/>
    </row>
    <row r="145" spans="1:28" s="30" customFormat="1" x14ac:dyDescent="0.25">
      <c r="A145" s="59">
        <v>136</v>
      </c>
      <c r="B145" s="40" t="s">
        <v>28</v>
      </c>
      <c r="C145" s="41"/>
      <c r="D145" s="73" t="s">
        <v>425</v>
      </c>
      <c r="E145" s="73" t="s">
        <v>426</v>
      </c>
      <c r="F145" s="42" t="s">
        <v>11</v>
      </c>
      <c r="G145" s="61" t="s">
        <v>29</v>
      </c>
      <c r="H145" s="48" t="s">
        <v>243</v>
      </c>
      <c r="I145" s="48">
        <v>1</v>
      </c>
      <c r="J145" s="144">
        <f t="shared" si="43"/>
        <v>20</v>
      </c>
      <c r="K145" s="46"/>
      <c r="L145" s="47"/>
      <c r="M145" s="72">
        <f t="shared" si="46"/>
        <v>0</v>
      </c>
      <c r="N145" s="72">
        <f t="shared" si="47"/>
        <v>0</v>
      </c>
      <c r="O145" s="72"/>
      <c r="P145" s="64">
        <f t="shared" si="48"/>
        <v>0</v>
      </c>
      <c r="Q145" s="28"/>
      <c r="R145" s="28"/>
      <c r="S145" s="28"/>
      <c r="T145" s="28"/>
      <c r="U145" s="28"/>
      <c r="V145" s="28"/>
      <c r="W145" s="28"/>
      <c r="X145" s="29"/>
      <c r="Y145" s="29"/>
      <c r="Z145" s="29"/>
      <c r="AA145" s="29"/>
      <c r="AB145" s="29"/>
    </row>
    <row r="146" spans="1:28" s="30" customFormat="1" x14ac:dyDescent="0.25">
      <c r="A146" s="59">
        <v>137</v>
      </c>
      <c r="B146" s="40" t="s">
        <v>28</v>
      </c>
      <c r="C146" s="41"/>
      <c r="D146" s="73" t="s">
        <v>230</v>
      </c>
      <c r="E146" s="73" t="s">
        <v>231</v>
      </c>
      <c r="F146" s="42" t="s">
        <v>11</v>
      </c>
      <c r="G146" s="61" t="s">
        <v>29</v>
      </c>
      <c r="H146" s="48" t="s">
        <v>300</v>
      </c>
      <c r="I146" s="48">
        <v>1</v>
      </c>
      <c r="J146" s="144">
        <f t="shared" si="43"/>
        <v>7</v>
      </c>
      <c r="K146" s="46"/>
      <c r="L146" s="47"/>
      <c r="M146" s="72">
        <f t="shared" si="46"/>
        <v>0</v>
      </c>
      <c r="N146" s="72">
        <f t="shared" si="47"/>
        <v>0</v>
      </c>
      <c r="O146" s="72"/>
      <c r="P146" s="64">
        <f t="shared" si="48"/>
        <v>0</v>
      </c>
      <c r="Q146" s="28"/>
      <c r="R146" s="28"/>
      <c r="S146" s="28"/>
      <c r="T146" s="28"/>
      <c r="U146" s="28"/>
      <c r="V146" s="28"/>
      <c r="W146" s="28"/>
      <c r="X146" s="29"/>
      <c r="Y146" s="29"/>
      <c r="Z146" s="29"/>
      <c r="AA146" s="29"/>
      <c r="AB146" s="29"/>
    </row>
    <row r="147" spans="1:28" s="30" customFormat="1" x14ac:dyDescent="0.25">
      <c r="A147" s="59">
        <v>138</v>
      </c>
      <c r="B147" s="40" t="s">
        <v>28</v>
      </c>
      <c r="C147" s="41"/>
      <c r="D147" s="73" t="s">
        <v>232</v>
      </c>
      <c r="E147" s="73" t="s">
        <v>233</v>
      </c>
      <c r="F147" s="42" t="s">
        <v>11</v>
      </c>
      <c r="G147" s="61" t="s">
        <v>29</v>
      </c>
      <c r="H147" s="48" t="s">
        <v>311</v>
      </c>
      <c r="I147" s="48">
        <v>1</v>
      </c>
      <c r="J147" s="144">
        <f t="shared" si="43"/>
        <v>24</v>
      </c>
      <c r="K147" s="46"/>
      <c r="L147" s="47"/>
      <c r="M147" s="72">
        <f t="shared" si="46"/>
        <v>0</v>
      </c>
      <c r="N147" s="72">
        <f t="shared" si="47"/>
        <v>0</v>
      </c>
      <c r="O147" s="72"/>
      <c r="P147" s="64">
        <f t="shared" si="48"/>
        <v>0</v>
      </c>
      <c r="Q147" s="28"/>
      <c r="R147" s="28"/>
      <c r="S147" s="28"/>
      <c r="T147" s="28"/>
      <c r="U147" s="28"/>
      <c r="V147" s="28"/>
      <c r="W147" s="28"/>
      <c r="X147" s="29"/>
      <c r="Y147" s="29"/>
      <c r="Z147" s="29"/>
      <c r="AA147" s="29"/>
      <c r="AB147" s="29"/>
    </row>
    <row r="148" spans="1:28" s="30" customFormat="1" x14ac:dyDescent="0.25">
      <c r="A148" s="59">
        <v>139</v>
      </c>
      <c r="B148" s="40" t="s">
        <v>28</v>
      </c>
      <c r="C148" s="41"/>
      <c r="D148" s="73" t="s">
        <v>234</v>
      </c>
      <c r="E148" s="73" t="s">
        <v>235</v>
      </c>
      <c r="F148" s="42" t="s">
        <v>11</v>
      </c>
      <c r="G148" s="61" t="s">
        <v>29</v>
      </c>
      <c r="H148" s="48" t="s">
        <v>438</v>
      </c>
      <c r="I148" s="48">
        <v>1</v>
      </c>
      <c r="J148" s="144">
        <f t="shared" si="43"/>
        <v>19</v>
      </c>
      <c r="K148" s="46"/>
      <c r="L148" s="47"/>
      <c r="M148" s="72">
        <f t="shared" si="46"/>
        <v>0</v>
      </c>
      <c r="N148" s="72">
        <f t="shared" si="47"/>
        <v>0</v>
      </c>
      <c r="O148" s="72"/>
      <c r="P148" s="64">
        <f t="shared" si="48"/>
        <v>0</v>
      </c>
      <c r="Q148" s="28"/>
      <c r="R148" s="28"/>
      <c r="S148" s="28"/>
      <c r="T148" s="28"/>
      <c r="U148" s="28"/>
      <c r="V148" s="28"/>
      <c r="W148" s="28"/>
      <c r="X148" s="29"/>
      <c r="Y148" s="29"/>
      <c r="Z148" s="29"/>
      <c r="AA148" s="29"/>
      <c r="AB148" s="29"/>
    </row>
    <row r="149" spans="1:28" s="30" customFormat="1" x14ac:dyDescent="0.25">
      <c r="A149" s="59">
        <v>140</v>
      </c>
      <c r="B149" s="40" t="s">
        <v>28</v>
      </c>
      <c r="C149" s="41"/>
      <c r="D149" s="73" t="s">
        <v>427</v>
      </c>
      <c r="E149" s="73" t="s">
        <v>428</v>
      </c>
      <c r="F149" s="42" t="s">
        <v>11</v>
      </c>
      <c r="G149" s="61" t="s">
        <v>29</v>
      </c>
      <c r="H149" s="48" t="s">
        <v>309</v>
      </c>
      <c r="I149" s="48">
        <v>1</v>
      </c>
      <c r="J149" s="144">
        <f t="shared" si="43"/>
        <v>14</v>
      </c>
      <c r="K149" s="46"/>
      <c r="L149" s="47"/>
      <c r="M149" s="72">
        <f t="shared" si="46"/>
        <v>0</v>
      </c>
      <c r="N149" s="72">
        <f t="shared" si="47"/>
        <v>0</v>
      </c>
      <c r="O149" s="72"/>
      <c r="P149" s="64">
        <f t="shared" si="48"/>
        <v>0</v>
      </c>
      <c r="Q149" s="28"/>
      <c r="R149" s="28"/>
      <c r="S149" s="28"/>
      <c r="T149" s="28"/>
      <c r="U149" s="28"/>
      <c r="V149" s="28"/>
      <c r="W149" s="28"/>
      <c r="X149" s="29"/>
      <c r="Y149" s="29"/>
      <c r="Z149" s="29"/>
      <c r="AA149" s="29"/>
      <c r="AB149" s="29"/>
    </row>
    <row r="150" spans="1:28" s="30" customFormat="1" x14ac:dyDescent="0.25">
      <c r="A150" s="59">
        <v>141</v>
      </c>
      <c r="B150" s="40" t="s">
        <v>28</v>
      </c>
      <c r="C150" s="41"/>
      <c r="D150" s="73" t="s">
        <v>429</v>
      </c>
      <c r="E150" s="73" t="s">
        <v>430</v>
      </c>
      <c r="F150" s="42" t="s">
        <v>11</v>
      </c>
      <c r="G150" s="61" t="s">
        <v>29</v>
      </c>
      <c r="H150" s="48" t="s">
        <v>144</v>
      </c>
      <c r="I150" s="48">
        <v>1</v>
      </c>
      <c r="J150" s="144">
        <f t="shared" si="43"/>
        <v>1</v>
      </c>
      <c r="K150" s="46"/>
      <c r="L150" s="47"/>
      <c r="M150" s="72">
        <f t="shared" si="46"/>
        <v>0</v>
      </c>
      <c r="N150" s="72">
        <f t="shared" si="47"/>
        <v>0</v>
      </c>
      <c r="O150" s="72"/>
      <c r="P150" s="64">
        <f t="shared" si="48"/>
        <v>0</v>
      </c>
      <c r="Q150" s="28"/>
      <c r="R150" s="28"/>
      <c r="S150" s="28"/>
      <c r="T150" s="28"/>
      <c r="U150" s="28"/>
      <c r="V150" s="28"/>
      <c r="W150" s="28"/>
      <c r="X150" s="29"/>
      <c r="Y150" s="29"/>
      <c r="Z150" s="29"/>
      <c r="AA150" s="29"/>
      <c r="AB150" s="29"/>
    </row>
    <row r="151" spans="1:28" s="30" customFormat="1" x14ac:dyDescent="0.25">
      <c r="A151" s="59">
        <v>142</v>
      </c>
      <c r="B151" s="40" t="s">
        <v>28</v>
      </c>
      <c r="C151" s="41"/>
      <c r="D151" s="73" t="s">
        <v>236</v>
      </c>
      <c r="E151" s="73" t="s">
        <v>237</v>
      </c>
      <c r="F151" s="42" t="s">
        <v>11</v>
      </c>
      <c r="G151" s="43" t="s">
        <v>29</v>
      </c>
      <c r="H151" s="48" t="s">
        <v>240</v>
      </c>
      <c r="I151" s="48">
        <v>1</v>
      </c>
      <c r="J151" s="144">
        <f t="shared" si="43"/>
        <v>6</v>
      </c>
      <c r="K151" s="46"/>
      <c r="L151" s="47"/>
      <c r="M151" s="197">
        <f t="shared" si="46"/>
        <v>0</v>
      </c>
      <c r="N151" s="197">
        <f t="shared" si="47"/>
        <v>0</v>
      </c>
      <c r="O151" s="197"/>
      <c r="P151" s="64">
        <f t="shared" si="48"/>
        <v>0</v>
      </c>
      <c r="Q151" s="28"/>
      <c r="R151" s="28"/>
      <c r="S151" s="28"/>
      <c r="T151" s="28"/>
      <c r="U151" s="28"/>
      <c r="V151" s="28"/>
      <c r="W151" s="28"/>
      <c r="X151" s="29"/>
      <c r="Y151" s="29"/>
      <c r="Z151" s="29"/>
      <c r="AA151" s="29"/>
      <c r="AB151" s="29"/>
    </row>
    <row r="152" spans="1:28" s="30" customFormat="1" x14ac:dyDescent="0.25">
      <c r="A152" s="59">
        <v>143</v>
      </c>
      <c r="B152" s="40" t="s">
        <v>28</v>
      </c>
      <c r="C152" s="41"/>
      <c r="D152" s="73" t="s">
        <v>431</v>
      </c>
      <c r="E152" s="73" t="s">
        <v>432</v>
      </c>
      <c r="F152" s="42" t="s">
        <v>11</v>
      </c>
      <c r="G152" s="43" t="s">
        <v>29</v>
      </c>
      <c r="H152" s="48" t="s">
        <v>146</v>
      </c>
      <c r="I152" s="48">
        <v>1</v>
      </c>
      <c r="J152" s="144">
        <f t="shared" si="43"/>
        <v>2</v>
      </c>
      <c r="K152" s="46"/>
      <c r="L152" s="47"/>
      <c r="M152" s="197">
        <f t="shared" si="46"/>
        <v>0</v>
      </c>
      <c r="N152" s="197">
        <f t="shared" si="47"/>
        <v>0</v>
      </c>
      <c r="O152" s="197"/>
      <c r="P152" s="64">
        <f t="shared" si="48"/>
        <v>0</v>
      </c>
      <c r="Q152" s="28"/>
      <c r="R152" s="28"/>
      <c r="S152" s="28"/>
      <c r="T152" s="28"/>
      <c r="U152" s="28"/>
      <c r="V152" s="28"/>
      <c r="W152" s="28"/>
      <c r="X152" s="29"/>
      <c r="Y152" s="29"/>
      <c r="Z152" s="29"/>
      <c r="AA152" s="29"/>
      <c r="AB152" s="29"/>
    </row>
    <row r="153" spans="1:28" s="30" customFormat="1" x14ac:dyDescent="0.25">
      <c r="A153" s="59">
        <v>144</v>
      </c>
      <c r="B153" s="40" t="s">
        <v>28</v>
      </c>
      <c r="C153" s="41"/>
      <c r="D153" s="73" t="s">
        <v>478</v>
      </c>
      <c r="E153" s="73"/>
      <c r="F153" s="42" t="s">
        <v>11</v>
      </c>
      <c r="G153" s="61" t="s">
        <v>29</v>
      </c>
      <c r="H153" s="48">
        <v>2</v>
      </c>
      <c r="I153" s="48">
        <v>1</v>
      </c>
      <c r="J153" s="144">
        <f t="shared" si="43"/>
        <v>2</v>
      </c>
      <c r="K153" s="46"/>
      <c r="L153" s="47"/>
      <c r="M153" s="72">
        <f t="shared" si="46"/>
        <v>0</v>
      </c>
      <c r="N153" s="72">
        <f t="shared" si="47"/>
        <v>0</v>
      </c>
      <c r="O153" s="72"/>
      <c r="P153" s="64">
        <f t="shared" si="48"/>
        <v>0</v>
      </c>
      <c r="Q153" s="28"/>
      <c r="R153" s="28"/>
      <c r="S153" s="28"/>
      <c r="T153" s="28"/>
      <c r="U153" s="28"/>
      <c r="V153" s="28"/>
      <c r="W153" s="28"/>
      <c r="X153" s="29"/>
      <c r="Y153" s="29"/>
      <c r="Z153" s="29"/>
      <c r="AA153" s="29"/>
      <c r="AB153" s="29"/>
    </row>
    <row r="154" spans="1:28" s="30" customFormat="1" x14ac:dyDescent="0.25">
      <c r="A154" s="59">
        <v>145</v>
      </c>
      <c r="B154" s="40" t="s">
        <v>28</v>
      </c>
      <c r="C154" s="41"/>
      <c r="D154" s="73" t="s">
        <v>479</v>
      </c>
      <c r="E154" s="73"/>
      <c r="F154" s="42" t="s">
        <v>11</v>
      </c>
      <c r="G154" s="61" t="s">
        <v>29</v>
      </c>
      <c r="H154" s="48">
        <v>1</v>
      </c>
      <c r="I154" s="48">
        <v>1</v>
      </c>
      <c r="J154" s="144">
        <f t="shared" si="43"/>
        <v>1</v>
      </c>
      <c r="K154" s="46"/>
      <c r="L154" s="47"/>
      <c r="M154" s="72">
        <f t="shared" si="46"/>
        <v>0</v>
      </c>
      <c r="N154" s="72">
        <f t="shared" si="47"/>
        <v>0</v>
      </c>
      <c r="O154" s="72"/>
      <c r="P154" s="64">
        <f t="shared" si="48"/>
        <v>0</v>
      </c>
      <c r="Q154" s="28"/>
      <c r="R154" s="28"/>
      <c r="S154" s="28"/>
      <c r="T154" s="28"/>
      <c r="U154" s="28"/>
      <c r="V154" s="28"/>
      <c r="W154" s="28"/>
      <c r="X154" s="29"/>
      <c r="Y154" s="29"/>
      <c r="Z154" s="29"/>
      <c r="AA154" s="29"/>
      <c r="AB154" s="29"/>
    </row>
    <row r="155" spans="1:28" s="30" customFormat="1" x14ac:dyDescent="0.25">
      <c r="A155" s="59">
        <v>146</v>
      </c>
      <c r="B155" s="40" t="s">
        <v>28</v>
      </c>
      <c r="C155" s="41"/>
      <c r="D155" s="73" t="s">
        <v>480</v>
      </c>
      <c r="E155" s="73"/>
      <c r="F155" s="42" t="s">
        <v>11</v>
      </c>
      <c r="G155" s="61" t="s">
        <v>29</v>
      </c>
      <c r="H155" s="48">
        <v>1</v>
      </c>
      <c r="I155" s="48">
        <v>1</v>
      </c>
      <c r="J155" s="144">
        <f t="shared" si="43"/>
        <v>1</v>
      </c>
      <c r="K155" s="46"/>
      <c r="L155" s="47"/>
      <c r="M155" s="72">
        <f t="shared" si="46"/>
        <v>0</v>
      </c>
      <c r="N155" s="72">
        <f t="shared" si="47"/>
        <v>0</v>
      </c>
      <c r="O155" s="72"/>
      <c r="P155" s="64">
        <f t="shared" si="48"/>
        <v>0</v>
      </c>
      <c r="Q155" s="28"/>
      <c r="R155" s="28"/>
      <c r="S155" s="28"/>
      <c r="T155" s="28"/>
      <c r="U155" s="28"/>
      <c r="V155" s="28"/>
      <c r="W155" s="28"/>
      <c r="X155" s="29"/>
      <c r="Y155" s="29"/>
      <c r="Z155" s="29"/>
      <c r="AA155" s="29"/>
      <c r="AB155" s="29"/>
    </row>
    <row r="156" spans="1:28" s="254" customFormat="1" x14ac:dyDescent="0.25">
      <c r="A156" s="31">
        <v>147</v>
      </c>
      <c r="B156" s="242" t="s">
        <v>522</v>
      </c>
      <c r="C156" s="253" t="s">
        <v>536</v>
      </c>
      <c r="D156" s="121" t="s">
        <v>537</v>
      </c>
      <c r="E156" s="122"/>
      <c r="F156" s="123" t="s">
        <v>10</v>
      </c>
      <c r="G156" s="124" t="s">
        <v>29</v>
      </c>
      <c r="H156" s="125">
        <f>H157+H158+H159</f>
        <v>4</v>
      </c>
      <c r="I156" s="125">
        <v>1</v>
      </c>
      <c r="J156" s="149">
        <f>ROUND(I156*H156,2)</f>
        <v>4</v>
      </c>
      <c r="K156" s="126"/>
      <c r="L156" s="127"/>
      <c r="M156" s="128">
        <f>K156+L156</f>
        <v>0</v>
      </c>
      <c r="N156" s="128"/>
      <c r="O156" s="128">
        <f>L156*J156</f>
        <v>0</v>
      </c>
      <c r="P156" s="128">
        <f>ROUND(N156+O156,2)</f>
        <v>0</v>
      </c>
      <c r="Q156" s="129"/>
      <c r="R156" s="129"/>
      <c r="S156" s="129"/>
      <c r="T156" s="129"/>
      <c r="U156" s="129"/>
      <c r="V156" s="129"/>
      <c r="W156" s="129"/>
      <c r="X156" s="130"/>
      <c r="Y156" s="130"/>
      <c r="Z156" s="130"/>
      <c r="AA156" s="130"/>
      <c r="AB156" s="130"/>
    </row>
    <row r="157" spans="1:28" s="30" customFormat="1" x14ac:dyDescent="0.25">
      <c r="A157" s="59">
        <v>148</v>
      </c>
      <c r="B157" s="40" t="s">
        <v>28</v>
      </c>
      <c r="C157" s="41"/>
      <c r="D157" s="73" t="s">
        <v>433</v>
      </c>
      <c r="E157" s="73" t="s">
        <v>55</v>
      </c>
      <c r="F157" s="42" t="s">
        <v>11</v>
      </c>
      <c r="G157" s="43" t="s">
        <v>29</v>
      </c>
      <c r="H157" s="48" t="s">
        <v>146</v>
      </c>
      <c r="I157" s="48">
        <v>1</v>
      </c>
      <c r="J157" s="144">
        <f t="shared" si="43"/>
        <v>2</v>
      </c>
      <c r="K157" s="46"/>
      <c r="L157" s="47"/>
      <c r="M157" s="197">
        <f t="shared" si="46"/>
        <v>0</v>
      </c>
      <c r="N157" s="197">
        <f t="shared" si="47"/>
        <v>0</v>
      </c>
      <c r="O157" s="197"/>
      <c r="P157" s="64">
        <f t="shared" si="48"/>
        <v>0</v>
      </c>
      <c r="Q157" s="28"/>
      <c r="R157" s="28"/>
      <c r="S157" s="28"/>
      <c r="T157" s="28"/>
      <c r="U157" s="28"/>
      <c r="V157" s="28"/>
      <c r="W157" s="28"/>
      <c r="X157" s="29"/>
      <c r="Y157" s="29"/>
      <c r="Z157" s="29"/>
      <c r="AA157" s="29"/>
      <c r="AB157" s="29"/>
    </row>
    <row r="158" spans="1:28" s="30" customFormat="1" x14ac:dyDescent="0.25">
      <c r="A158" s="59">
        <v>149</v>
      </c>
      <c r="B158" s="40" t="s">
        <v>28</v>
      </c>
      <c r="C158" s="41"/>
      <c r="D158" s="73" t="s">
        <v>272</v>
      </c>
      <c r="E158" s="73" t="s">
        <v>55</v>
      </c>
      <c r="F158" s="42" t="s">
        <v>11</v>
      </c>
      <c r="G158" s="43" t="s">
        <v>29</v>
      </c>
      <c r="H158" s="48" t="s">
        <v>144</v>
      </c>
      <c r="I158" s="48">
        <v>1</v>
      </c>
      <c r="J158" s="144">
        <f t="shared" si="43"/>
        <v>1</v>
      </c>
      <c r="K158" s="46"/>
      <c r="L158" s="47"/>
      <c r="M158" s="197">
        <f t="shared" si="46"/>
        <v>0</v>
      </c>
      <c r="N158" s="197">
        <f t="shared" si="47"/>
        <v>0</v>
      </c>
      <c r="O158" s="197"/>
      <c r="P158" s="64">
        <f t="shared" si="48"/>
        <v>0</v>
      </c>
      <c r="Q158" s="28"/>
      <c r="R158" s="28"/>
      <c r="S158" s="28"/>
      <c r="T158" s="28"/>
      <c r="U158" s="28"/>
      <c r="V158" s="28"/>
      <c r="W158" s="28"/>
      <c r="X158" s="29"/>
      <c r="Y158" s="29"/>
      <c r="Z158" s="29"/>
      <c r="AA158" s="29"/>
      <c r="AB158" s="29"/>
    </row>
    <row r="159" spans="1:28" s="30" customFormat="1" x14ac:dyDescent="0.25">
      <c r="A159" s="59">
        <v>150</v>
      </c>
      <c r="B159" s="40" t="s">
        <v>28</v>
      </c>
      <c r="C159" s="41"/>
      <c r="D159" s="73" t="s">
        <v>434</v>
      </c>
      <c r="E159" s="73" t="s">
        <v>55</v>
      </c>
      <c r="F159" s="42" t="s">
        <v>11</v>
      </c>
      <c r="G159" s="43" t="s">
        <v>29</v>
      </c>
      <c r="H159" s="48">
        <v>1</v>
      </c>
      <c r="I159" s="48">
        <v>1</v>
      </c>
      <c r="J159" s="144">
        <f t="shared" si="43"/>
        <v>1</v>
      </c>
      <c r="K159" s="46"/>
      <c r="L159" s="47"/>
      <c r="M159" s="197">
        <f t="shared" si="46"/>
        <v>0</v>
      </c>
      <c r="N159" s="197">
        <f t="shared" si="47"/>
        <v>0</v>
      </c>
      <c r="O159" s="197"/>
      <c r="P159" s="64">
        <f t="shared" si="48"/>
        <v>0</v>
      </c>
      <c r="Q159" s="28"/>
      <c r="R159" s="28"/>
      <c r="S159" s="28"/>
      <c r="T159" s="28"/>
      <c r="U159" s="28"/>
      <c r="V159" s="28"/>
      <c r="W159" s="28"/>
      <c r="X159" s="29"/>
      <c r="Y159" s="29"/>
      <c r="Z159" s="29"/>
      <c r="AA159" s="29"/>
      <c r="AB159" s="29"/>
    </row>
    <row r="160" spans="1:28" s="254" customFormat="1" ht="28.5" x14ac:dyDescent="0.25">
      <c r="A160" s="31">
        <v>151</v>
      </c>
      <c r="B160" s="242" t="s">
        <v>522</v>
      </c>
      <c r="C160" s="253" t="s">
        <v>538</v>
      </c>
      <c r="D160" s="121" t="s">
        <v>539</v>
      </c>
      <c r="E160" s="122"/>
      <c r="F160" s="123" t="s">
        <v>10</v>
      </c>
      <c r="G160" s="124" t="s">
        <v>29</v>
      </c>
      <c r="H160" s="125">
        <f>H161+H162</f>
        <v>3</v>
      </c>
      <c r="I160" s="125">
        <v>1</v>
      </c>
      <c r="J160" s="149">
        <f>ROUND(I160*H160,2)</f>
        <v>3</v>
      </c>
      <c r="K160" s="126"/>
      <c r="L160" s="127"/>
      <c r="M160" s="128">
        <f>K160+L160</f>
        <v>0</v>
      </c>
      <c r="N160" s="128"/>
      <c r="O160" s="128">
        <f>L160*J160</f>
        <v>0</v>
      </c>
      <c r="P160" s="128">
        <f>ROUND(N160+O160,2)</f>
        <v>0</v>
      </c>
      <c r="Q160" s="129"/>
      <c r="R160" s="129"/>
      <c r="S160" s="129"/>
      <c r="T160" s="129"/>
      <c r="U160" s="129"/>
      <c r="V160" s="129"/>
      <c r="W160" s="129"/>
      <c r="X160" s="130"/>
      <c r="Y160" s="130"/>
      <c r="Z160" s="130"/>
      <c r="AA160" s="130"/>
      <c r="AB160" s="130"/>
    </row>
    <row r="161" spans="1:28" s="30" customFormat="1" x14ac:dyDescent="0.25">
      <c r="A161" s="59">
        <v>152</v>
      </c>
      <c r="B161" s="40" t="s">
        <v>28</v>
      </c>
      <c r="C161" s="41"/>
      <c r="D161" s="73" t="s">
        <v>455</v>
      </c>
      <c r="E161" s="73" t="s">
        <v>456</v>
      </c>
      <c r="F161" s="42" t="s">
        <v>11</v>
      </c>
      <c r="G161" s="61" t="s">
        <v>29</v>
      </c>
      <c r="H161" s="48">
        <v>2</v>
      </c>
      <c r="I161" s="48">
        <v>1</v>
      </c>
      <c r="J161" s="144">
        <f t="shared" ref="J161:J162" si="53">ROUND(I161*H161,0)</f>
        <v>2</v>
      </c>
      <c r="K161" s="46"/>
      <c r="L161" s="47"/>
      <c r="M161" s="72">
        <f t="shared" ref="M161:M162" si="54">K161+L161</f>
        <v>0</v>
      </c>
      <c r="N161" s="72">
        <f t="shared" ref="N161:N162" si="55">K161*J161</f>
        <v>0</v>
      </c>
      <c r="O161" s="72"/>
      <c r="P161" s="64">
        <f t="shared" ref="P161:P162" si="56">ROUND(N161+O161,2)</f>
        <v>0</v>
      </c>
      <c r="Q161" s="28"/>
      <c r="R161" s="28"/>
      <c r="S161" s="28"/>
      <c r="T161" s="28"/>
      <c r="U161" s="28"/>
      <c r="V161" s="28"/>
      <c r="W161" s="28"/>
      <c r="X161" s="29"/>
      <c r="Y161" s="29"/>
      <c r="Z161" s="29"/>
      <c r="AA161" s="29"/>
      <c r="AB161" s="29"/>
    </row>
    <row r="162" spans="1:28" s="30" customFormat="1" x14ac:dyDescent="0.25">
      <c r="A162" s="59">
        <v>153</v>
      </c>
      <c r="B162" s="40" t="s">
        <v>28</v>
      </c>
      <c r="C162" s="41"/>
      <c r="D162" s="73" t="s">
        <v>457</v>
      </c>
      <c r="E162" s="73" t="s">
        <v>458</v>
      </c>
      <c r="F162" s="42" t="s">
        <v>11</v>
      </c>
      <c r="G162" s="61" t="s">
        <v>29</v>
      </c>
      <c r="H162" s="48">
        <v>1</v>
      </c>
      <c r="I162" s="48">
        <v>1</v>
      </c>
      <c r="J162" s="144">
        <f t="shared" si="53"/>
        <v>1</v>
      </c>
      <c r="K162" s="46"/>
      <c r="L162" s="47"/>
      <c r="M162" s="72">
        <f t="shared" si="54"/>
        <v>0</v>
      </c>
      <c r="N162" s="72">
        <f t="shared" si="55"/>
        <v>0</v>
      </c>
      <c r="O162" s="72"/>
      <c r="P162" s="64">
        <f t="shared" si="56"/>
        <v>0</v>
      </c>
      <c r="Q162" s="28"/>
      <c r="R162" s="28"/>
      <c r="S162" s="28"/>
      <c r="T162" s="28"/>
      <c r="U162" s="28"/>
      <c r="V162" s="28"/>
      <c r="W162" s="28"/>
      <c r="X162" s="29"/>
      <c r="Y162" s="29"/>
      <c r="Z162" s="29"/>
      <c r="AA162" s="29"/>
      <c r="AB162" s="29"/>
    </row>
    <row r="163" spans="1:28" s="131" customFormat="1" x14ac:dyDescent="0.25">
      <c r="A163" s="31">
        <v>154</v>
      </c>
      <c r="B163" s="147" t="s">
        <v>522</v>
      </c>
      <c r="C163" s="120" t="s">
        <v>31</v>
      </c>
      <c r="D163" s="243" t="s">
        <v>38</v>
      </c>
      <c r="E163" s="244"/>
      <c r="F163" s="123" t="s">
        <v>10</v>
      </c>
      <c r="G163" s="124" t="s">
        <v>29</v>
      </c>
      <c r="H163" s="125">
        <f>H164+H165+H166+H167</f>
        <v>938</v>
      </c>
      <c r="I163" s="125">
        <v>1</v>
      </c>
      <c r="J163" s="149">
        <f>ROUND(I163*H163,2)</f>
        <v>938</v>
      </c>
      <c r="K163" s="126"/>
      <c r="L163" s="127"/>
      <c r="M163" s="128">
        <f>K163+L163</f>
        <v>0</v>
      </c>
      <c r="N163" s="128"/>
      <c r="O163" s="128">
        <f>L163*J163</f>
        <v>0</v>
      </c>
      <c r="P163" s="128">
        <f>ROUND(N163+O163,2)</f>
        <v>0</v>
      </c>
      <c r="Q163" s="129"/>
      <c r="R163" s="129"/>
      <c r="S163" s="129"/>
      <c r="T163" s="129"/>
      <c r="U163" s="129"/>
      <c r="V163" s="129"/>
      <c r="W163" s="129"/>
      <c r="X163" s="130"/>
      <c r="Y163" s="130"/>
      <c r="Z163" s="130"/>
      <c r="AA163" s="130"/>
      <c r="AB163" s="130"/>
    </row>
    <row r="164" spans="1:28" s="30" customFormat="1" x14ac:dyDescent="0.25">
      <c r="A164" s="59">
        <v>155</v>
      </c>
      <c r="B164" s="40" t="s">
        <v>28</v>
      </c>
      <c r="C164" s="41"/>
      <c r="D164" s="73" t="s">
        <v>137</v>
      </c>
      <c r="E164" s="73" t="s">
        <v>95</v>
      </c>
      <c r="F164" s="42" t="s">
        <v>11</v>
      </c>
      <c r="G164" s="61" t="s">
        <v>29</v>
      </c>
      <c r="H164" s="48" t="s">
        <v>148</v>
      </c>
      <c r="I164" s="48">
        <v>1</v>
      </c>
      <c r="J164" s="144">
        <f t="shared" si="43"/>
        <v>3</v>
      </c>
      <c r="K164" s="46"/>
      <c r="L164" s="47"/>
      <c r="M164" s="197">
        <f t="shared" ref="M164:M167" si="57">K164+L164</f>
        <v>0</v>
      </c>
      <c r="N164" s="197">
        <f t="shared" si="47"/>
        <v>0</v>
      </c>
      <c r="O164" s="197"/>
      <c r="P164" s="64">
        <f t="shared" si="48"/>
        <v>0</v>
      </c>
      <c r="Q164" s="28"/>
      <c r="R164" s="28"/>
      <c r="S164" s="28"/>
      <c r="T164" s="28"/>
      <c r="U164" s="28"/>
      <c r="V164" s="28"/>
      <c r="W164" s="28"/>
      <c r="X164" s="29"/>
      <c r="Y164" s="29"/>
      <c r="Z164" s="29"/>
      <c r="AA164" s="29"/>
      <c r="AB164" s="29"/>
    </row>
    <row r="165" spans="1:28" s="30" customFormat="1" x14ac:dyDescent="0.25">
      <c r="A165" s="59">
        <v>156</v>
      </c>
      <c r="B165" s="40" t="s">
        <v>28</v>
      </c>
      <c r="C165" s="60"/>
      <c r="D165" s="73" t="s">
        <v>446</v>
      </c>
      <c r="E165" s="73" t="s">
        <v>95</v>
      </c>
      <c r="F165" s="42" t="s">
        <v>11</v>
      </c>
      <c r="G165" s="61" t="s">
        <v>29</v>
      </c>
      <c r="H165" s="48" t="s">
        <v>149</v>
      </c>
      <c r="I165" s="48">
        <v>1</v>
      </c>
      <c r="J165" s="144">
        <f t="shared" si="43"/>
        <v>4</v>
      </c>
      <c r="K165" s="62"/>
      <c r="L165" s="63"/>
      <c r="M165" s="197">
        <f t="shared" si="57"/>
        <v>0</v>
      </c>
      <c r="N165" s="197">
        <f t="shared" si="47"/>
        <v>0</v>
      </c>
      <c r="O165" s="197"/>
      <c r="P165" s="64">
        <f t="shared" si="48"/>
        <v>0</v>
      </c>
      <c r="Q165" s="28"/>
      <c r="R165" s="28"/>
      <c r="S165" s="28"/>
      <c r="T165" s="28"/>
      <c r="U165" s="28"/>
      <c r="V165" s="28"/>
      <c r="W165" s="28"/>
      <c r="X165" s="29"/>
      <c r="Y165" s="29"/>
      <c r="Z165" s="29"/>
      <c r="AA165" s="29"/>
      <c r="AB165" s="29"/>
    </row>
    <row r="166" spans="1:28" s="30" customFormat="1" x14ac:dyDescent="0.25">
      <c r="A166" s="59">
        <v>157</v>
      </c>
      <c r="B166" s="40" t="s">
        <v>28</v>
      </c>
      <c r="C166" s="60"/>
      <c r="D166" s="73" t="s">
        <v>140</v>
      </c>
      <c r="E166" s="73" t="s">
        <v>141</v>
      </c>
      <c r="F166" s="42" t="s">
        <v>11</v>
      </c>
      <c r="G166" s="61" t="s">
        <v>29</v>
      </c>
      <c r="H166" s="48" t="s">
        <v>449</v>
      </c>
      <c r="I166" s="48">
        <v>1</v>
      </c>
      <c r="J166" s="144">
        <f t="shared" si="43"/>
        <v>928</v>
      </c>
      <c r="K166" s="62"/>
      <c r="L166" s="63"/>
      <c r="M166" s="197">
        <f t="shared" si="57"/>
        <v>0</v>
      </c>
      <c r="N166" s="197">
        <f t="shared" si="47"/>
        <v>0</v>
      </c>
      <c r="O166" s="197"/>
      <c r="P166" s="64">
        <f t="shared" si="48"/>
        <v>0</v>
      </c>
      <c r="Q166" s="28"/>
      <c r="R166" s="28"/>
      <c r="S166" s="28"/>
      <c r="T166" s="28"/>
      <c r="U166" s="28"/>
      <c r="V166" s="28"/>
      <c r="W166" s="28"/>
      <c r="X166" s="29"/>
      <c r="Y166" s="29"/>
      <c r="Z166" s="29"/>
      <c r="AA166" s="29"/>
      <c r="AB166" s="29"/>
    </row>
    <row r="167" spans="1:28" s="30" customFormat="1" x14ac:dyDescent="0.25">
      <c r="A167" s="59">
        <v>158</v>
      </c>
      <c r="B167" s="40" t="s">
        <v>28</v>
      </c>
      <c r="C167" s="60"/>
      <c r="D167" s="73" t="s">
        <v>447</v>
      </c>
      <c r="E167" s="73" t="s">
        <v>448</v>
      </c>
      <c r="F167" s="42" t="s">
        <v>11</v>
      </c>
      <c r="G167" s="61" t="s">
        <v>29</v>
      </c>
      <c r="H167" s="48" t="s">
        <v>148</v>
      </c>
      <c r="I167" s="48">
        <v>1</v>
      </c>
      <c r="J167" s="144">
        <f t="shared" si="43"/>
        <v>3</v>
      </c>
      <c r="K167" s="62"/>
      <c r="L167" s="63"/>
      <c r="M167" s="197">
        <f t="shared" si="57"/>
        <v>0</v>
      </c>
      <c r="N167" s="197">
        <f t="shared" si="47"/>
        <v>0</v>
      </c>
      <c r="O167" s="197"/>
      <c r="P167" s="64">
        <f t="shared" si="48"/>
        <v>0</v>
      </c>
      <c r="Q167" s="28"/>
      <c r="R167" s="28"/>
      <c r="S167" s="28"/>
      <c r="T167" s="28"/>
      <c r="U167" s="28"/>
      <c r="V167" s="28"/>
      <c r="W167" s="28"/>
      <c r="X167" s="29"/>
      <c r="Y167" s="29"/>
      <c r="Z167" s="29"/>
      <c r="AA167" s="29"/>
      <c r="AB167" s="29"/>
    </row>
    <row r="168" spans="1:28" s="30" customFormat="1" x14ac:dyDescent="0.25">
      <c r="A168" s="31">
        <v>159</v>
      </c>
      <c r="B168" s="147" t="s">
        <v>522</v>
      </c>
      <c r="C168" s="32" t="s">
        <v>31</v>
      </c>
      <c r="D168" s="33" t="s">
        <v>34</v>
      </c>
      <c r="E168" s="77"/>
      <c r="F168" s="34" t="s">
        <v>10</v>
      </c>
      <c r="G168" s="35" t="s">
        <v>29</v>
      </c>
      <c r="H168" s="125">
        <f>H169+H170+H171+H172+H173+H174+H175+H176+H177+H178+H179+H180+H181+H182+H183+H184+H185+H186+H187+H188+H189+H190+H191+H192+H193+H194+H195+H196+H197</f>
        <v>1018</v>
      </c>
      <c r="I168" s="69">
        <v>1</v>
      </c>
      <c r="J168" s="36">
        <f>ROUND(I168*H168,2)</f>
        <v>1018</v>
      </c>
      <c r="K168" s="37"/>
      <c r="L168" s="38"/>
      <c r="M168" s="39">
        <f>K168+L168</f>
        <v>0</v>
      </c>
      <c r="N168" s="39"/>
      <c r="O168" s="39">
        <f>L168*J168</f>
        <v>0</v>
      </c>
      <c r="P168" s="39">
        <f>ROUND(N168+O168,2)</f>
        <v>0</v>
      </c>
      <c r="Q168" s="28"/>
      <c r="R168" s="28"/>
      <c r="S168" s="28"/>
      <c r="T168" s="28"/>
      <c r="U168" s="28"/>
      <c r="V168" s="28"/>
      <c r="W168" s="28"/>
      <c r="X168" s="29"/>
      <c r="Y168" s="29"/>
      <c r="Z168" s="29"/>
      <c r="AA168" s="29"/>
      <c r="AB168" s="29"/>
    </row>
    <row r="169" spans="1:28" s="30" customFormat="1" ht="30" x14ac:dyDescent="0.25">
      <c r="A169" s="59">
        <v>160</v>
      </c>
      <c r="B169" s="40" t="s">
        <v>28</v>
      </c>
      <c r="C169" s="60"/>
      <c r="D169" s="162" t="s">
        <v>100</v>
      </c>
      <c r="E169" s="66" t="s">
        <v>101</v>
      </c>
      <c r="F169" s="42" t="s">
        <v>11</v>
      </c>
      <c r="G169" s="61" t="s">
        <v>29</v>
      </c>
      <c r="H169" s="48" t="s">
        <v>146</v>
      </c>
      <c r="I169" s="48">
        <v>1</v>
      </c>
      <c r="J169" s="144">
        <f t="shared" ref="J169:J199" si="58">ROUND(I169*H169,0)</f>
        <v>2</v>
      </c>
      <c r="K169" s="62"/>
      <c r="L169" s="63"/>
      <c r="M169" s="72">
        <f t="shared" ref="M169:M175" si="59">K169+L169</f>
        <v>0</v>
      </c>
      <c r="N169" s="72">
        <f t="shared" si="47"/>
        <v>0</v>
      </c>
      <c r="O169" s="72"/>
      <c r="P169" s="64">
        <f t="shared" ref="P169:P175" si="60">ROUND(N169+O169,2)</f>
        <v>0</v>
      </c>
      <c r="Q169" s="28"/>
      <c r="R169" s="28"/>
      <c r="S169" s="28"/>
      <c r="T169" s="28"/>
      <c r="U169" s="28"/>
      <c r="V169" s="28"/>
      <c r="W169" s="28"/>
      <c r="X169" s="29"/>
      <c r="Y169" s="29"/>
      <c r="Z169" s="29"/>
      <c r="AA169" s="29"/>
      <c r="AB169" s="29"/>
    </row>
    <row r="170" spans="1:28" s="30" customFormat="1" x14ac:dyDescent="0.25">
      <c r="A170" s="59">
        <v>161</v>
      </c>
      <c r="B170" s="40" t="s">
        <v>28</v>
      </c>
      <c r="C170" s="60"/>
      <c r="D170" s="162" t="s">
        <v>450</v>
      </c>
      <c r="E170" s="66" t="s">
        <v>451</v>
      </c>
      <c r="F170" s="42" t="s">
        <v>11</v>
      </c>
      <c r="G170" s="61" t="s">
        <v>29</v>
      </c>
      <c r="H170" s="48" t="s">
        <v>149</v>
      </c>
      <c r="I170" s="48">
        <v>1</v>
      </c>
      <c r="J170" s="144">
        <f t="shared" si="58"/>
        <v>4</v>
      </c>
      <c r="K170" s="62"/>
      <c r="L170" s="63"/>
      <c r="M170" s="72">
        <f t="shared" si="59"/>
        <v>0</v>
      </c>
      <c r="N170" s="72">
        <f t="shared" si="47"/>
        <v>0</v>
      </c>
      <c r="O170" s="72"/>
      <c r="P170" s="64">
        <f t="shared" si="60"/>
        <v>0</v>
      </c>
      <c r="Q170" s="28"/>
      <c r="R170" s="28"/>
      <c r="S170" s="28"/>
      <c r="T170" s="28"/>
      <c r="U170" s="28"/>
      <c r="V170" s="28"/>
      <c r="W170" s="28"/>
      <c r="X170" s="29"/>
      <c r="Y170" s="29"/>
      <c r="Z170" s="29"/>
      <c r="AA170" s="29"/>
      <c r="AB170" s="29"/>
    </row>
    <row r="171" spans="1:28" s="30" customFormat="1" x14ac:dyDescent="0.25">
      <c r="A171" s="59">
        <v>162</v>
      </c>
      <c r="B171" s="40" t="s">
        <v>28</v>
      </c>
      <c r="C171" s="60"/>
      <c r="D171" s="162" t="s">
        <v>114</v>
      </c>
      <c r="E171" s="66" t="s">
        <v>452</v>
      </c>
      <c r="F171" s="42" t="s">
        <v>11</v>
      </c>
      <c r="G171" s="61" t="s">
        <v>29</v>
      </c>
      <c r="H171" s="48" t="s">
        <v>144</v>
      </c>
      <c r="I171" s="48">
        <v>1</v>
      </c>
      <c r="J171" s="144">
        <f t="shared" si="58"/>
        <v>1</v>
      </c>
      <c r="K171" s="62"/>
      <c r="L171" s="63"/>
      <c r="M171" s="72">
        <f t="shared" si="59"/>
        <v>0</v>
      </c>
      <c r="N171" s="72">
        <f t="shared" si="47"/>
        <v>0</v>
      </c>
      <c r="O171" s="72"/>
      <c r="P171" s="64">
        <f t="shared" si="60"/>
        <v>0</v>
      </c>
      <c r="Q171" s="28"/>
      <c r="R171" s="28"/>
      <c r="S171" s="28"/>
      <c r="T171" s="28"/>
      <c r="U171" s="28"/>
      <c r="V171" s="28"/>
      <c r="W171" s="28"/>
      <c r="X171" s="29"/>
      <c r="Y171" s="29"/>
      <c r="Z171" s="29"/>
      <c r="AA171" s="29"/>
      <c r="AB171" s="29"/>
    </row>
    <row r="172" spans="1:28" s="30" customFormat="1" x14ac:dyDescent="0.25">
      <c r="A172" s="59">
        <v>163</v>
      </c>
      <c r="B172" s="40" t="s">
        <v>28</v>
      </c>
      <c r="C172" s="60"/>
      <c r="D172" s="162" t="s">
        <v>453</v>
      </c>
      <c r="E172" s="66" t="s">
        <v>452</v>
      </c>
      <c r="F172" s="42" t="s">
        <v>11</v>
      </c>
      <c r="G172" s="61" t="s">
        <v>29</v>
      </c>
      <c r="H172" s="48" t="s">
        <v>144</v>
      </c>
      <c r="I172" s="48">
        <v>1</v>
      </c>
      <c r="J172" s="144">
        <f t="shared" si="58"/>
        <v>1</v>
      </c>
      <c r="K172" s="62"/>
      <c r="L172" s="63"/>
      <c r="M172" s="72">
        <f t="shared" si="59"/>
        <v>0</v>
      </c>
      <c r="N172" s="72">
        <f t="shared" si="47"/>
        <v>0</v>
      </c>
      <c r="O172" s="72"/>
      <c r="P172" s="64">
        <f t="shared" si="60"/>
        <v>0</v>
      </c>
      <c r="Q172" s="28"/>
      <c r="R172" s="28"/>
      <c r="S172" s="28"/>
      <c r="T172" s="28"/>
      <c r="U172" s="28"/>
      <c r="V172" s="28"/>
      <c r="W172" s="28"/>
      <c r="X172" s="29"/>
      <c r="Y172" s="29"/>
      <c r="Z172" s="29"/>
      <c r="AA172" s="29"/>
      <c r="AB172" s="29"/>
    </row>
    <row r="173" spans="1:28" s="30" customFormat="1" x14ac:dyDescent="0.25">
      <c r="A173" s="59">
        <v>164</v>
      </c>
      <c r="B173" s="40" t="s">
        <v>28</v>
      </c>
      <c r="C173" s="60"/>
      <c r="D173" s="162" t="s">
        <v>454</v>
      </c>
      <c r="E173" s="66" t="s">
        <v>452</v>
      </c>
      <c r="F173" s="42" t="s">
        <v>11</v>
      </c>
      <c r="G173" s="61" t="s">
        <v>29</v>
      </c>
      <c r="H173" s="48" t="s">
        <v>144</v>
      </c>
      <c r="I173" s="48">
        <v>1</v>
      </c>
      <c r="J173" s="144">
        <f t="shared" si="58"/>
        <v>1</v>
      </c>
      <c r="K173" s="62"/>
      <c r="L173" s="63"/>
      <c r="M173" s="72">
        <f t="shared" si="59"/>
        <v>0</v>
      </c>
      <c r="N173" s="72">
        <f t="shared" si="47"/>
        <v>0</v>
      </c>
      <c r="O173" s="72"/>
      <c r="P173" s="64">
        <f t="shared" si="60"/>
        <v>0</v>
      </c>
      <c r="Q173" s="28"/>
      <c r="R173" s="28"/>
      <c r="S173" s="28"/>
      <c r="T173" s="28"/>
      <c r="U173" s="28"/>
      <c r="V173" s="28"/>
      <c r="W173" s="28"/>
      <c r="X173" s="29"/>
      <c r="Y173" s="29"/>
      <c r="Z173" s="29"/>
      <c r="AA173" s="29"/>
      <c r="AB173" s="29"/>
    </row>
    <row r="174" spans="1:28" s="30" customFormat="1" x14ac:dyDescent="0.25">
      <c r="A174" s="59">
        <v>165</v>
      </c>
      <c r="B174" s="40" t="s">
        <v>28</v>
      </c>
      <c r="C174" s="60"/>
      <c r="D174" s="73" t="s">
        <v>120</v>
      </c>
      <c r="E174" s="73" t="s">
        <v>95</v>
      </c>
      <c r="F174" s="42" t="s">
        <v>11</v>
      </c>
      <c r="G174" s="61" t="s">
        <v>29</v>
      </c>
      <c r="H174" s="48" t="s">
        <v>240</v>
      </c>
      <c r="I174" s="48">
        <v>1</v>
      </c>
      <c r="J174" s="144">
        <f t="shared" si="58"/>
        <v>6</v>
      </c>
      <c r="K174" s="62"/>
      <c r="L174" s="63"/>
      <c r="M174" s="72">
        <f t="shared" si="59"/>
        <v>0</v>
      </c>
      <c r="N174" s="72">
        <f t="shared" ref="N174:N175" si="61">K174*J174</f>
        <v>0</v>
      </c>
      <c r="O174" s="72"/>
      <c r="P174" s="64">
        <f t="shared" si="60"/>
        <v>0</v>
      </c>
      <c r="Q174" s="28"/>
      <c r="R174" s="28"/>
      <c r="S174" s="28"/>
      <c r="T174" s="28"/>
      <c r="U174" s="28"/>
      <c r="V174" s="28"/>
      <c r="W174" s="28"/>
      <c r="X174" s="29"/>
      <c r="Y174" s="29"/>
      <c r="Z174" s="29"/>
      <c r="AA174" s="29"/>
      <c r="AB174" s="29"/>
    </row>
    <row r="175" spans="1:28" s="30" customFormat="1" x14ac:dyDescent="0.25">
      <c r="A175" s="59">
        <v>166</v>
      </c>
      <c r="B175" s="40" t="s">
        <v>28</v>
      </c>
      <c r="C175" s="60"/>
      <c r="D175" s="73" t="s">
        <v>121</v>
      </c>
      <c r="E175" s="73" t="s">
        <v>124</v>
      </c>
      <c r="F175" s="42" t="s">
        <v>11</v>
      </c>
      <c r="G175" s="61" t="s">
        <v>29</v>
      </c>
      <c r="H175" s="48" t="s">
        <v>239</v>
      </c>
      <c r="I175" s="48">
        <v>1</v>
      </c>
      <c r="J175" s="144">
        <f t="shared" si="58"/>
        <v>9</v>
      </c>
      <c r="K175" s="62"/>
      <c r="L175" s="63"/>
      <c r="M175" s="72">
        <f t="shared" si="59"/>
        <v>0</v>
      </c>
      <c r="N175" s="72">
        <f t="shared" si="61"/>
        <v>0</v>
      </c>
      <c r="O175" s="72"/>
      <c r="P175" s="64">
        <f t="shared" si="60"/>
        <v>0</v>
      </c>
      <c r="Q175" s="28"/>
      <c r="R175" s="28"/>
      <c r="S175" s="28"/>
      <c r="T175" s="28"/>
      <c r="U175" s="28"/>
      <c r="V175" s="28"/>
      <c r="W175" s="28"/>
      <c r="X175" s="29"/>
      <c r="Y175" s="29"/>
      <c r="Z175" s="29"/>
      <c r="AA175" s="29"/>
      <c r="AB175" s="29"/>
    </row>
    <row r="176" spans="1:28" s="30" customFormat="1" x14ac:dyDescent="0.25">
      <c r="A176" s="59">
        <v>167</v>
      </c>
      <c r="B176" s="40" t="s">
        <v>28</v>
      </c>
      <c r="C176" s="60"/>
      <c r="D176" s="73" t="s">
        <v>460</v>
      </c>
      <c r="E176" s="73" t="s">
        <v>95</v>
      </c>
      <c r="F176" s="42" t="s">
        <v>11</v>
      </c>
      <c r="G176" s="61" t="s">
        <v>29</v>
      </c>
      <c r="H176" s="48" t="s">
        <v>154</v>
      </c>
      <c r="I176" s="48">
        <v>1</v>
      </c>
      <c r="J176" s="144">
        <f t="shared" ref="J176:J194" si="62">ROUND(I176*H176,0)</f>
        <v>8</v>
      </c>
      <c r="K176" s="62"/>
      <c r="L176" s="63"/>
      <c r="M176" s="72">
        <f t="shared" ref="M176:M187" si="63">K176+L176</f>
        <v>0</v>
      </c>
      <c r="N176" s="72">
        <f t="shared" ref="N176:N187" si="64">K176*J176</f>
        <v>0</v>
      </c>
      <c r="O176" s="72"/>
      <c r="P176" s="64">
        <f t="shared" ref="P176:P187" si="65">ROUND(N176+O176,2)</f>
        <v>0</v>
      </c>
      <c r="Q176" s="28"/>
      <c r="R176" s="28"/>
      <c r="S176" s="28"/>
      <c r="T176" s="28"/>
      <c r="U176" s="28"/>
      <c r="V176" s="28"/>
      <c r="W176" s="28"/>
      <c r="X176" s="29"/>
      <c r="Y176" s="29"/>
      <c r="Z176" s="29"/>
      <c r="AA176" s="29"/>
      <c r="AB176" s="29"/>
    </row>
    <row r="177" spans="1:28" s="30" customFormat="1" x14ac:dyDescent="0.25">
      <c r="A177" s="59">
        <v>168</v>
      </c>
      <c r="B177" s="40" t="s">
        <v>28</v>
      </c>
      <c r="C177" s="60"/>
      <c r="D177" s="73" t="s">
        <v>129</v>
      </c>
      <c r="E177" s="73" t="s">
        <v>95</v>
      </c>
      <c r="F177" s="42" t="s">
        <v>11</v>
      </c>
      <c r="G177" s="61" t="s">
        <v>29</v>
      </c>
      <c r="H177" s="48" t="s">
        <v>149</v>
      </c>
      <c r="I177" s="48">
        <v>1</v>
      </c>
      <c r="J177" s="144">
        <f t="shared" si="62"/>
        <v>4</v>
      </c>
      <c r="K177" s="62"/>
      <c r="L177" s="63"/>
      <c r="M177" s="72">
        <f t="shared" si="63"/>
        <v>0</v>
      </c>
      <c r="N177" s="72">
        <f t="shared" si="64"/>
        <v>0</v>
      </c>
      <c r="O177" s="72"/>
      <c r="P177" s="64">
        <f t="shared" si="65"/>
        <v>0</v>
      </c>
      <c r="Q177" s="28"/>
      <c r="R177" s="28"/>
      <c r="S177" s="28"/>
      <c r="T177" s="28"/>
      <c r="U177" s="28"/>
      <c r="V177" s="28"/>
      <c r="W177" s="28"/>
      <c r="X177" s="29"/>
      <c r="Y177" s="29"/>
      <c r="Z177" s="29"/>
      <c r="AA177" s="29"/>
      <c r="AB177" s="29"/>
    </row>
    <row r="178" spans="1:28" s="30" customFormat="1" x14ac:dyDescent="0.25">
      <c r="A178" s="59">
        <v>169</v>
      </c>
      <c r="B178" s="40" t="s">
        <v>28</v>
      </c>
      <c r="C178" s="60"/>
      <c r="D178" s="73" t="s">
        <v>461</v>
      </c>
      <c r="E178" s="73" t="s">
        <v>462</v>
      </c>
      <c r="F178" s="42" t="s">
        <v>11</v>
      </c>
      <c r="G178" s="61" t="s">
        <v>29</v>
      </c>
      <c r="H178" s="48" t="s">
        <v>146</v>
      </c>
      <c r="I178" s="48">
        <v>1</v>
      </c>
      <c r="J178" s="144">
        <f t="shared" si="62"/>
        <v>2</v>
      </c>
      <c r="K178" s="62"/>
      <c r="L178" s="63"/>
      <c r="M178" s="72">
        <f t="shared" si="63"/>
        <v>0</v>
      </c>
      <c r="N178" s="72">
        <f t="shared" si="64"/>
        <v>0</v>
      </c>
      <c r="O178" s="72"/>
      <c r="P178" s="64">
        <f t="shared" si="65"/>
        <v>0</v>
      </c>
      <c r="Q178" s="28"/>
      <c r="R178" s="28"/>
      <c r="S178" s="28"/>
      <c r="T178" s="28"/>
      <c r="U178" s="28"/>
      <c r="V178" s="28"/>
      <c r="W178" s="28"/>
      <c r="X178" s="29"/>
      <c r="Y178" s="29"/>
      <c r="Z178" s="29"/>
      <c r="AA178" s="29"/>
      <c r="AB178" s="29"/>
    </row>
    <row r="179" spans="1:28" s="30" customFormat="1" x14ac:dyDescent="0.25">
      <c r="A179" s="59">
        <v>170</v>
      </c>
      <c r="B179" s="40" t="s">
        <v>28</v>
      </c>
      <c r="C179" s="60"/>
      <c r="D179" s="73" t="s">
        <v>463</v>
      </c>
      <c r="E179" s="73" t="s">
        <v>464</v>
      </c>
      <c r="F179" s="42" t="s">
        <v>11</v>
      </c>
      <c r="G179" s="61" t="s">
        <v>29</v>
      </c>
      <c r="H179" s="48" t="s">
        <v>146</v>
      </c>
      <c r="I179" s="48">
        <v>1</v>
      </c>
      <c r="J179" s="144">
        <f t="shared" si="62"/>
        <v>2</v>
      </c>
      <c r="K179" s="62"/>
      <c r="L179" s="63"/>
      <c r="M179" s="72">
        <f t="shared" si="63"/>
        <v>0</v>
      </c>
      <c r="N179" s="72">
        <f t="shared" si="64"/>
        <v>0</v>
      </c>
      <c r="O179" s="72"/>
      <c r="P179" s="64">
        <f t="shared" si="65"/>
        <v>0</v>
      </c>
      <c r="Q179" s="28"/>
      <c r="R179" s="28"/>
      <c r="S179" s="28"/>
      <c r="T179" s="28"/>
      <c r="U179" s="28"/>
      <c r="V179" s="28"/>
      <c r="W179" s="28"/>
      <c r="X179" s="29"/>
      <c r="Y179" s="29"/>
      <c r="Z179" s="29"/>
      <c r="AA179" s="29"/>
      <c r="AB179" s="29"/>
    </row>
    <row r="180" spans="1:28" s="30" customFormat="1" x14ac:dyDescent="0.25">
      <c r="A180" s="59">
        <v>171</v>
      </c>
      <c r="B180" s="40" t="s">
        <v>28</v>
      </c>
      <c r="C180" s="60"/>
      <c r="D180" s="73" t="s">
        <v>131</v>
      </c>
      <c r="E180" s="73" t="s">
        <v>132</v>
      </c>
      <c r="F180" s="42" t="s">
        <v>11</v>
      </c>
      <c r="G180" s="61" t="s">
        <v>29</v>
      </c>
      <c r="H180" s="48" t="s">
        <v>149</v>
      </c>
      <c r="I180" s="48">
        <v>1</v>
      </c>
      <c r="J180" s="144">
        <f t="shared" si="62"/>
        <v>4</v>
      </c>
      <c r="K180" s="62"/>
      <c r="L180" s="63"/>
      <c r="M180" s="72">
        <f t="shared" si="63"/>
        <v>0</v>
      </c>
      <c r="N180" s="72">
        <f t="shared" si="64"/>
        <v>0</v>
      </c>
      <c r="O180" s="72"/>
      <c r="P180" s="64">
        <f t="shared" si="65"/>
        <v>0</v>
      </c>
      <c r="Q180" s="28"/>
      <c r="R180" s="28"/>
      <c r="S180" s="28"/>
      <c r="T180" s="28"/>
      <c r="U180" s="28"/>
      <c r="V180" s="28"/>
      <c r="W180" s="28"/>
      <c r="X180" s="29"/>
      <c r="Y180" s="29"/>
      <c r="Z180" s="29"/>
      <c r="AA180" s="29"/>
      <c r="AB180" s="29"/>
    </row>
    <row r="181" spans="1:28" s="30" customFormat="1" x14ac:dyDescent="0.25">
      <c r="A181" s="59">
        <v>172</v>
      </c>
      <c r="B181" s="40" t="s">
        <v>28</v>
      </c>
      <c r="C181" s="60"/>
      <c r="D181" s="73" t="s">
        <v>133</v>
      </c>
      <c r="E181" s="73" t="s">
        <v>134</v>
      </c>
      <c r="F181" s="42" t="s">
        <v>11</v>
      </c>
      <c r="G181" s="61" t="s">
        <v>29</v>
      </c>
      <c r="H181" s="48" t="s">
        <v>146</v>
      </c>
      <c r="I181" s="48">
        <v>1</v>
      </c>
      <c r="J181" s="144">
        <f t="shared" si="62"/>
        <v>2</v>
      </c>
      <c r="K181" s="62"/>
      <c r="L181" s="63"/>
      <c r="M181" s="72">
        <f t="shared" si="63"/>
        <v>0</v>
      </c>
      <c r="N181" s="72">
        <f t="shared" si="64"/>
        <v>0</v>
      </c>
      <c r="O181" s="72"/>
      <c r="P181" s="64">
        <f t="shared" si="65"/>
        <v>0</v>
      </c>
      <c r="Q181" s="28"/>
      <c r="R181" s="28"/>
      <c r="S181" s="28"/>
      <c r="T181" s="28"/>
      <c r="U181" s="28"/>
      <c r="V181" s="28"/>
      <c r="W181" s="28"/>
      <c r="X181" s="29"/>
      <c r="Y181" s="29"/>
      <c r="Z181" s="29"/>
      <c r="AA181" s="29"/>
      <c r="AB181" s="29"/>
    </row>
    <row r="182" spans="1:28" s="30" customFormat="1" x14ac:dyDescent="0.25">
      <c r="A182" s="59">
        <v>173</v>
      </c>
      <c r="B182" s="40" t="s">
        <v>28</v>
      </c>
      <c r="C182" s="60"/>
      <c r="D182" s="73" t="s">
        <v>465</v>
      </c>
      <c r="E182" s="73" t="s">
        <v>136</v>
      </c>
      <c r="F182" s="42" t="s">
        <v>11</v>
      </c>
      <c r="G182" s="61" t="s">
        <v>29</v>
      </c>
      <c r="H182" s="48" t="s">
        <v>146</v>
      </c>
      <c r="I182" s="48">
        <v>1</v>
      </c>
      <c r="J182" s="144">
        <f t="shared" si="62"/>
        <v>2</v>
      </c>
      <c r="K182" s="62"/>
      <c r="L182" s="63"/>
      <c r="M182" s="72">
        <f t="shared" si="63"/>
        <v>0</v>
      </c>
      <c r="N182" s="72">
        <f t="shared" si="64"/>
        <v>0</v>
      </c>
      <c r="O182" s="72"/>
      <c r="P182" s="64">
        <f t="shared" si="65"/>
        <v>0</v>
      </c>
      <c r="Q182" s="28"/>
      <c r="R182" s="28"/>
      <c r="S182" s="28"/>
      <c r="T182" s="28"/>
      <c r="U182" s="28"/>
      <c r="V182" s="28"/>
      <c r="W182" s="28"/>
      <c r="X182" s="29"/>
      <c r="Y182" s="29"/>
      <c r="Z182" s="29"/>
      <c r="AA182" s="29"/>
      <c r="AB182" s="29"/>
    </row>
    <row r="183" spans="1:28" s="30" customFormat="1" x14ac:dyDescent="0.25">
      <c r="A183" s="59">
        <v>174</v>
      </c>
      <c r="B183" s="40" t="s">
        <v>28</v>
      </c>
      <c r="C183" s="60"/>
      <c r="D183" s="73" t="s">
        <v>466</v>
      </c>
      <c r="E183" s="73" t="s">
        <v>467</v>
      </c>
      <c r="F183" s="42" t="s">
        <v>11</v>
      </c>
      <c r="G183" s="61" t="s">
        <v>29</v>
      </c>
      <c r="H183" s="48" t="s">
        <v>146</v>
      </c>
      <c r="I183" s="48">
        <v>1</v>
      </c>
      <c r="J183" s="144">
        <f t="shared" si="62"/>
        <v>2</v>
      </c>
      <c r="K183" s="62"/>
      <c r="L183" s="63"/>
      <c r="M183" s="72">
        <f t="shared" si="63"/>
        <v>0</v>
      </c>
      <c r="N183" s="72">
        <f t="shared" si="64"/>
        <v>0</v>
      </c>
      <c r="O183" s="72"/>
      <c r="P183" s="64">
        <f t="shared" si="65"/>
        <v>0</v>
      </c>
      <c r="Q183" s="28"/>
      <c r="R183" s="28"/>
      <c r="S183" s="28"/>
      <c r="T183" s="28"/>
      <c r="U183" s="28"/>
      <c r="V183" s="28"/>
      <c r="W183" s="28"/>
      <c r="X183" s="29"/>
      <c r="Y183" s="29"/>
      <c r="Z183" s="29"/>
      <c r="AA183" s="29"/>
      <c r="AB183" s="29"/>
    </row>
    <row r="184" spans="1:28" s="30" customFormat="1" x14ac:dyDescent="0.25">
      <c r="A184" s="59">
        <v>175</v>
      </c>
      <c r="B184" s="40" t="s">
        <v>28</v>
      </c>
      <c r="C184" s="60"/>
      <c r="D184" s="73" t="s">
        <v>135</v>
      </c>
      <c r="E184" s="73" t="s">
        <v>468</v>
      </c>
      <c r="F184" s="42" t="s">
        <v>11</v>
      </c>
      <c r="G184" s="61" t="s">
        <v>29</v>
      </c>
      <c r="H184" s="48" t="s">
        <v>149</v>
      </c>
      <c r="I184" s="48">
        <v>1</v>
      </c>
      <c r="J184" s="144">
        <f t="shared" si="62"/>
        <v>4</v>
      </c>
      <c r="K184" s="62"/>
      <c r="L184" s="63"/>
      <c r="M184" s="72">
        <f t="shared" si="63"/>
        <v>0</v>
      </c>
      <c r="N184" s="72">
        <f t="shared" si="64"/>
        <v>0</v>
      </c>
      <c r="O184" s="72"/>
      <c r="P184" s="64">
        <f t="shared" si="65"/>
        <v>0</v>
      </c>
      <c r="Q184" s="28"/>
      <c r="R184" s="28"/>
      <c r="S184" s="28"/>
      <c r="T184" s="28"/>
      <c r="U184" s="28"/>
      <c r="V184" s="28"/>
      <c r="W184" s="28"/>
      <c r="X184" s="29"/>
      <c r="Y184" s="29"/>
      <c r="Z184" s="29"/>
      <c r="AA184" s="29"/>
      <c r="AB184" s="29"/>
    </row>
    <row r="185" spans="1:28" s="30" customFormat="1" x14ac:dyDescent="0.25">
      <c r="A185" s="59">
        <v>176</v>
      </c>
      <c r="B185" s="40" t="s">
        <v>28</v>
      </c>
      <c r="C185" s="60"/>
      <c r="D185" s="73" t="s">
        <v>469</v>
      </c>
      <c r="E185" s="73" t="s">
        <v>470</v>
      </c>
      <c r="F185" s="42" t="s">
        <v>11</v>
      </c>
      <c r="G185" s="61" t="s">
        <v>29</v>
      </c>
      <c r="H185" s="48" t="s">
        <v>146</v>
      </c>
      <c r="I185" s="48">
        <v>1</v>
      </c>
      <c r="J185" s="144">
        <f t="shared" si="62"/>
        <v>2</v>
      </c>
      <c r="K185" s="62"/>
      <c r="L185" s="63"/>
      <c r="M185" s="72">
        <f t="shared" si="63"/>
        <v>0</v>
      </c>
      <c r="N185" s="72">
        <f t="shared" si="64"/>
        <v>0</v>
      </c>
      <c r="O185" s="72"/>
      <c r="P185" s="64">
        <f t="shared" si="65"/>
        <v>0</v>
      </c>
      <c r="Q185" s="28"/>
      <c r="R185" s="28"/>
      <c r="S185" s="28"/>
      <c r="T185" s="28"/>
      <c r="U185" s="28"/>
      <c r="V185" s="28"/>
      <c r="W185" s="28"/>
      <c r="X185" s="29"/>
      <c r="Y185" s="29"/>
      <c r="Z185" s="29"/>
      <c r="AA185" s="29"/>
      <c r="AB185" s="29"/>
    </row>
    <row r="186" spans="1:28" s="30" customFormat="1" x14ac:dyDescent="0.25">
      <c r="A186" s="59">
        <v>177</v>
      </c>
      <c r="B186" s="40" t="s">
        <v>28</v>
      </c>
      <c r="C186" s="60"/>
      <c r="D186" s="73" t="s">
        <v>471</v>
      </c>
      <c r="E186" s="73" t="s">
        <v>464</v>
      </c>
      <c r="F186" s="42" t="s">
        <v>11</v>
      </c>
      <c r="G186" s="61" t="s">
        <v>29</v>
      </c>
      <c r="H186" s="48" t="s">
        <v>146</v>
      </c>
      <c r="I186" s="48">
        <v>1</v>
      </c>
      <c r="J186" s="144">
        <f t="shared" si="62"/>
        <v>2</v>
      </c>
      <c r="K186" s="62"/>
      <c r="L186" s="63"/>
      <c r="M186" s="72">
        <f t="shared" si="63"/>
        <v>0</v>
      </c>
      <c r="N186" s="72">
        <f t="shared" si="64"/>
        <v>0</v>
      </c>
      <c r="O186" s="72"/>
      <c r="P186" s="64">
        <f t="shared" si="65"/>
        <v>0</v>
      </c>
      <c r="Q186" s="28"/>
      <c r="R186" s="28"/>
      <c r="S186" s="28"/>
      <c r="T186" s="28"/>
      <c r="U186" s="28"/>
      <c r="V186" s="28"/>
      <c r="W186" s="28"/>
      <c r="X186" s="29"/>
      <c r="Y186" s="29"/>
      <c r="Z186" s="29"/>
      <c r="AA186" s="29"/>
      <c r="AB186" s="29"/>
    </row>
    <row r="187" spans="1:28" s="30" customFormat="1" x14ac:dyDescent="0.25">
      <c r="A187" s="59">
        <v>178</v>
      </c>
      <c r="B187" s="40" t="s">
        <v>28</v>
      </c>
      <c r="C187" s="60"/>
      <c r="D187" s="73" t="s">
        <v>472</v>
      </c>
      <c r="E187" s="73" t="s">
        <v>462</v>
      </c>
      <c r="F187" s="42" t="s">
        <v>11</v>
      </c>
      <c r="G187" s="61" t="s">
        <v>29</v>
      </c>
      <c r="H187" s="48" t="s">
        <v>157</v>
      </c>
      <c r="I187" s="48">
        <v>1</v>
      </c>
      <c r="J187" s="144">
        <f t="shared" si="62"/>
        <v>5</v>
      </c>
      <c r="K187" s="62"/>
      <c r="L187" s="63"/>
      <c r="M187" s="72">
        <f t="shared" si="63"/>
        <v>0</v>
      </c>
      <c r="N187" s="72">
        <f t="shared" si="64"/>
        <v>0</v>
      </c>
      <c r="O187" s="72"/>
      <c r="P187" s="64">
        <f t="shared" si="65"/>
        <v>0</v>
      </c>
      <c r="Q187" s="28"/>
      <c r="R187" s="28"/>
      <c r="S187" s="28"/>
      <c r="T187" s="28"/>
      <c r="U187" s="28"/>
      <c r="V187" s="28"/>
      <c r="W187" s="28"/>
      <c r="X187" s="29"/>
      <c r="Y187" s="29"/>
      <c r="Z187" s="29"/>
      <c r="AA187" s="29"/>
      <c r="AB187" s="29"/>
    </row>
    <row r="188" spans="1:28" s="30" customFormat="1" x14ac:dyDescent="0.25">
      <c r="A188" s="59">
        <v>179</v>
      </c>
      <c r="B188" s="40" t="s">
        <v>28</v>
      </c>
      <c r="C188" s="60"/>
      <c r="D188" s="73" t="s">
        <v>305</v>
      </c>
      <c r="E188" s="73" t="s">
        <v>306</v>
      </c>
      <c r="F188" s="42" t="s">
        <v>11</v>
      </c>
      <c r="G188" s="61" t="s">
        <v>29</v>
      </c>
      <c r="H188" s="48" t="s">
        <v>481</v>
      </c>
      <c r="I188" s="48">
        <v>1</v>
      </c>
      <c r="J188" s="144">
        <f t="shared" si="62"/>
        <v>87</v>
      </c>
      <c r="K188" s="62"/>
      <c r="L188" s="63"/>
      <c r="M188" s="72">
        <f t="shared" ref="M188:M199" si="66">K188+L188</f>
        <v>0</v>
      </c>
      <c r="N188" s="72">
        <f t="shared" ref="N188:N199" si="67">K188*J188</f>
        <v>0</v>
      </c>
      <c r="O188" s="72"/>
      <c r="P188" s="64">
        <f t="shared" ref="P188:P199" si="68">ROUND(N188+O188,2)</f>
        <v>0</v>
      </c>
      <c r="Q188" s="28"/>
      <c r="R188" s="28"/>
      <c r="S188" s="28"/>
      <c r="T188" s="28"/>
      <c r="U188" s="28"/>
      <c r="V188" s="28"/>
      <c r="W188" s="28"/>
      <c r="X188" s="29"/>
      <c r="Y188" s="29"/>
      <c r="Z188" s="29"/>
      <c r="AA188" s="29"/>
      <c r="AB188" s="29"/>
    </row>
    <row r="189" spans="1:28" s="30" customFormat="1" x14ac:dyDescent="0.25">
      <c r="A189" s="59">
        <v>180</v>
      </c>
      <c r="B189" s="40" t="s">
        <v>28</v>
      </c>
      <c r="C189" s="60"/>
      <c r="D189" s="73" t="s">
        <v>96</v>
      </c>
      <c r="E189" s="73" t="s">
        <v>97</v>
      </c>
      <c r="F189" s="42" t="s">
        <v>11</v>
      </c>
      <c r="G189" s="61" t="s">
        <v>29</v>
      </c>
      <c r="H189" s="48" t="s">
        <v>482</v>
      </c>
      <c r="I189" s="48">
        <v>1</v>
      </c>
      <c r="J189" s="144">
        <f t="shared" si="62"/>
        <v>852</v>
      </c>
      <c r="K189" s="62"/>
      <c r="L189" s="63"/>
      <c r="M189" s="72">
        <f t="shared" si="66"/>
        <v>0</v>
      </c>
      <c r="N189" s="72">
        <f t="shared" si="67"/>
        <v>0</v>
      </c>
      <c r="O189" s="72"/>
      <c r="P189" s="64">
        <f t="shared" si="68"/>
        <v>0</v>
      </c>
      <c r="Q189" s="28"/>
      <c r="R189" s="28"/>
      <c r="S189" s="28"/>
      <c r="T189" s="28"/>
      <c r="U189" s="28"/>
      <c r="V189" s="28"/>
      <c r="W189" s="28"/>
      <c r="X189" s="29"/>
      <c r="Y189" s="29"/>
      <c r="Z189" s="29"/>
      <c r="AA189" s="29"/>
      <c r="AB189" s="29"/>
    </row>
    <row r="190" spans="1:28" s="30" customFormat="1" x14ac:dyDescent="0.25">
      <c r="A190" s="59">
        <v>181</v>
      </c>
      <c r="B190" s="40" t="s">
        <v>28</v>
      </c>
      <c r="C190" s="60"/>
      <c r="D190" s="73" t="s">
        <v>102</v>
      </c>
      <c r="E190" s="73" t="s">
        <v>103</v>
      </c>
      <c r="F190" s="42" t="s">
        <v>11</v>
      </c>
      <c r="G190" s="61" t="s">
        <v>29</v>
      </c>
      <c r="H190" s="48" t="s">
        <v>146</v>
      </c>
      <c r="I190" s="48">
        <v>1</v>
      </c>
      <c r="J190" s="144">
        <f t="shared" si="62"/>
        <v>2</v>
      </c>
      <c r="K190" s="62"/>
      <c r="L190" s="63"/>
      <c r="M190" s="72">
        <f t="shared" si="66"/>
        <v>0</v>
      </c>
      <c r="N190" s="72">
        <f t="shared" si="67"/>
        <v>0</v>
      </c>
      <c r="O190" s="72"/>
      <c r="P190" s="64">
        <f t="shared" si="68"/>
        <v>0</v>
      </c>
      <c r="Q190" s="28"/>
      <c r="R190" s="28"/>
      <c r="S190" s="28"/>
      <c r="T190" s="28"/>
      <c r="U190" s="28"/>
      <c r="V190" s="28"/>
      <c r="W190" s="28"/>
      <c r="X190" s="29"/>
      <c r="Y190" s="29"/>
      <c r="Z190" s="29"/>
      <c r="AA190" s="29"/>
      <c r="AB190" s="29"/>
    </row>
    <row r="191" spans="1:28" s="30" customFormat="1" x14ac:dyDescent="0.25">
      <c r="A191" s="59">
        <v>182</v>
      </c>
      <c r="B191" s="40" t="s">
        <v>28</v>
      </c>
      <c r="C191" s="60"/>
      <c r="D191" s="73" t="s">
        <v>106</v>
      </c>
      <c r="E191" s="73" t="s">
        <v>107</v>
      </c>
      <c r="F191" s="42" t="s">
        <v>11</v>
      </c>
      <c r="G191" s="61" t="s">
        <v>29</v>
      </c>
      <c r="H191" s="48" t="s">
        <v>144</v>
      </c>
      <c r="I191" s="48">
        <v>1</v>
      </c>
      <c r="J191" s="144">
        <f t="shared" si="62"/>
        <v>1</v>
      </c>
      <c r="K191" s="62"/>
      <c r="L191" s="63"/>
      <c r="M191" s="72">
        <f t="shared" si="66"/>
        <v>0</v>
      </c>
      <c r="N191" s="72">
        <f t="shared" si="67"/>
        <v>0</v>
      </c>
      <c r="O191" s="72"/>
      <c r="P191" s="64">
        <f t="shared" si="68"/>
        <v>0</v>
      </c>
      <c r="Q191" s="28"/>
      <c r="R191" s="28"/>
      <c r="S191" s="28"/>
      <c r="T191" s="28"/>
      <c r="U191" s="28"/>
      <c r="V191" s="28"/>
      <c r="W191" s="28"/>
      <c r="X191" s="29"/>
      <c r="Y191" s="29"/>
      <c r="Z191" s="29"/>
      <c r="AA191" s="29"/>
      <c r="AB191" s="29"/>
    </row>
    <row r="192" spans="1:28" s="30" customFormat="1" x14ac:dyDescent="0.25">
      <c r="A192" s="59">
        <v>183</v>
      </c>
      <c r="B192" s="40" t="s">
        <v>28</v>
      </c>
      <c r="C192" s="60"/>
      <c r="D192" s="73" t="s">
        <v>108</v>
      </c>
      <c r="E192" s="73" t="s">
        <v>109</v>
      </c>
      <c r="F192" s="42" t="s">
        <v>11</v>
      </c>
      <c r="G192" s="61" t="s">
        <v>29</v>
      </c>
      <c r="H192" s="48" t="s">
        <v>144</v>
      </c>
      <c r="I192" s="48">
        <v>1</v>
      </c>
      <c r="J192" s="144">
        <f t="shared" si="62"/>
        <v>1</v>
      </c>
      <c r="K192" s="62"/>
      <c r="L192" s="63"/>
      <c r="M192" s="72">
        <f t="shared" si="66"/>
        <v>0</v>
      </c>
      <c r="N192" s="72">
        <f t="shared" si="67"/>
        <v>0</v>
      </c>
      <c r="O192" s="72"/>
      <c r="P192" s="64">
        <f t="shared" si="68"/>
        <v>0</v>
      </c>
      <c r="Q192" s="28"/>
      <c r="R192" s="28"/>
      <c r="S192" s="28"/>
      <c r="T192" s="28"/>
      <c r="U192" s="28"/>
      <c r="V192" s="28"/>
      <c r="W192" s="28"/>
      <c r="X192" s="29"/>
      <c r="Y192" s="29"/>
      <c r="Z192" s="29"/>
      <c r="AA192" s="29"/>
      <c r="AB192" s="29"/>
    </row>
    <row r="193" spans="1:28" s="30" customFormat="1" x14ac:dyDescent="0.25">
      <c r="A193" s="59">
        <v>184</v>
      </c>
      <c r="B193" s="40" t="s">
        <v>28</v>
      </c>
      <c r="C193" s="60"/>
      <c r="D193" s="73" t="s">
        <v>116</v>
      </c>
      <c r="E193" s="73" t="s">
        <v>119</v>
      </c>
      <c r="F193" s="42" t="s">
        <v>11</v>
      </c>
      <c r="G193" s="61" t="s">
        <v>29</v>
      </c>
      <c r="H193" s="48" t="s">
        <v>146</v>
      </c>
      <c r="I193" s="48">
        <v>1</v>
      </c>
      <c r="J193" s="144">
        <f t="shared" si="62"/>
        <v>2</v>
      </c>
      <c r="K193" s="62"/>
      <c r="L193" s="63"/>
      <c r="M193" s="72">
        <f t="shared" si="66"/>
        <v>0</v>
      </c>
      <c r="N193" s="72">
        <f t="shared" si="67"/>
        <v>0</v>
      </c>
      <c r="O193" s="72"/>
      <c r="P193" s="64">
        <f t="shared" si="68"/>
        <v>0</v>
      </c>
      <c r="Q193" s="28"/>
      <c r="R193" s="28"/>
      <c r="S193" s="28"/>
      <c r="T193" s="28"/>
      <c r="U193" s="28"/>
      <c r="V193" s="28"/>
      <c r="W193" s="28"/>
      <c r="X193" s="29"/>
      <c r="Y193" s="29"/>
      <c r="Z193" s="29"/>
      <c r="AA193" s="29"/>
      <c r="AB193" s="29"/>
    </row>
    <row r="194" spans="1:28" s="30" customFormat="1" x14ac:dyDescent="0.25">
      <c r="A194" s="59">
        <v>185</v>
      </c>
      <c r="B194" s="40" t="s">
        <v>28</v>
      </c>
      <c r="C194" s="60"/>
      <c r="D194" s="73" t="s">
        <v>116</v>
      </c>
      <c r="E194" s="73" t="s">
        <v>117</v>
      </c>
      <c r="F194" s="42" t="s">
        <v>11</v>
      </c>
      <c r="G194" s="61" t="s">
        <v>29</v>
      </c>
      <c r="H194" s="48" t="s">
        <v>144</v>
      </c>
      <c r="I194" s="48">
        <v>1</v>
      </c>
      <c r="J194" s="144">
        <f t="shared" si="62"/>
        <v>1</v>
      </c>
      <c r="K194" s="62"/>
      <c r="L194" s="63"/>
      <c r="M194" s="72">
        <f t="shared" si="66"/>
        <v>0</v>
      </c>
      <c r="N194" s="72">
        <f t="shared" si="67"/>
        <v>0</v>
      </c>
      <c r="O194" s="72"/>
      <c r="P194" s="64">
        <f t="shared" si="68"/>
        <v>0</v>
      </c>
      <c r="Q194" s="28"/>
      <c r="R194" s="28"/>
      <c r="S194" s="28"/>
      <c r="T194" s="28"/>
      <c r="U194" s="28"/>
      <c r="V194" s="28"/>
      <c r="W194" s="28"/>
      <c r="X194" s="29"/>
      <c r="Y194" s="29"/>
      <c r="Z194" s="29"/>
      <c r="AA194" s="29"/>
      <c r="AB194" s="29"/>
    </row>
    <row r="195" spans="1:28" s="30" customFormat="1" x14ac:dyDescent="0.25">
      <c r="A195" s="59">
        <v>186</v>
      </c>
      <c r="B195" s="40" t="s">
        <v>28</v>
      </c>
      <c r="C195" s="60"/>
      <c r="D195" s="73" t="s">
        <v>483</v>
      </c>
      <c r="E195" s="73" t="s">
        <v>484</v>
      </c>
      <c r="F195" s="42" t="s">
        <v>11</v>
      </c>
      <c r="G195" s="61" t="s">
        <v>29</v>
      </c>
      <c r="H195" s="48">
        <v>6</v>
      </c>
      <c r="I195" s="48">
        <v>1</v>
      </c>
      <c r="J195" s="144">
        <f t="shared" ref="J195:J197" si="69">ROUND(I195*H195,0)</f>
        <v>6</v>
      </c>
      <c r="K195" s="62"/>
      <c r="L195" s="63"/>
      <c r="M195" s="72">
        <f t="shared" si="66"/>
        <v>0</v>
      </c>
      <c r="N195" s="72">
        <f t="shared" si="67"/>
        <v>0</v>
      </c>
      <c r="O195" s="72"/>
      <c r="P195" s="64">
        <f t="shared" si="68"/>
        <v>0</v>
      </c>
      <c r="Q195" s="28"/>
      <c r="R195" s="28"/>
      <c r="S195" s="28"/>
      <c r="T195" s="28"/>
      <c r="U195" s="28"/>
      <c r="V195" s="28"/>
      <c r="W195" s="28"/>
      <c r="X195" s="29"/>
      <c r="Y195" s="29"/>
      <c r="Z195" s="29"/>
      <c r="AA195" s="29"/>
      <c r="AB195" s="29"/>
    </row>
    <row r="196" spans="1:28" s="30" customFormat="1" x14ac:dyDescent="0.25">
      <c r="A196" s="59">
        <v>187</v>
      </c>
      <c r="B196" s="40" t="s">
        <v>28</v>
      </c>
      <c r="C196" s="60"/>
      <c r="D196" s="73" t="s">
        <v>485</v>
      </c>
      <c r="E196" s="73" t="s">
        <v>95</v>
      </c>
      <c r="F196" s="42" t="s">
        <v>11</v>
      </c>
      <c r="G196" s="61" t="s">
        <v>29</v>
      </c>
      <c r="H196" s="48">
        <v>1</v>
      </c>
      <c r="I196" s="48">
        <v>1</v>
      </c>
      <c r="J196" s="144">
        <f t="shared" si="69"/>
        <v>1</v>
      </c>
      <c r="K196" s="62"/>
      <c r="L196" s="63"/>
      <c r="M196" s="72">
        <f t="shared" si="66"/>
        <v>0</v>
      </c>
      <c r="N196" s="72">
        <f t="shared" si="67"/>
        <v>0</v>
      </c>
      <c r="O196" s="72"/>
      <c r="P196" s="64">
        <f t="shared" si="68"/>
        <v>0</v>
      </c>
      <c r="Q196" s="28"/>
      <c r="R196" s="28"/>
      <c r="S196" s="28"/>
      <c r="T196" s="28"/>
      <c r="U196" s="28"/>
      <c r="V196" s="28"/>
      <c r="W196" s="28"/>
      <c r="X196" s="29"/>
      <c r="Y196" s="29"/>
      <c r="Z196" s="29"/>
      <c r="AA196" s="29"/>
      <c r="AB196" s="29"/>
    </row>
    <row r="197" spans="1:28" s="30" customFormat="1" x14ac:dyDescent="0.25">
      <c r="A197" s="59">
        <v>188</v>
      </c>
      <c r="B197" s="40" t="s">
        <v>28</v>
      </c>
      <c r="C197" s="60"/>
      <c r="D197" s="73" t="s">
        <v>94</v>
      </c>
      <c r="E197" s="73" t="s">
        <v>304</v>
      </c>
      <c r="F197" s="42" t="s">
        <v>11</v>
      </c>
      <c r="G197" s="61" t="s">
        <v>29</v>
      </c>
      <c r="H197" s="48">
        <v>2</v>
      </c>
      <c r="I197" s="48">
        <v>1</v>
      </c>
      <c r="J197" s="144">
        <f t="shared" si="69"/>
        <v>2</v>
      </c>
      <c r="K197" s="62"/>
      <c r="L197" s="63"/>
      <c r="M197" s="72">
        <f t="shared" si="66"/>
        <v>0</v>
      </c>
      <c r="N197" s="72">
        <f t="shared" si="67"/>
        <v>0</v>
      </c>
      <c r="O197" s="72"/>
      <c r="P197" s="64">
        <f t="shared" si="68"/>
        <v>0</v>
      </c>
      <c r="Q197" s="28"/>
      <c r="R197" s="28"/>
      <c r="S197" s="28"/>
      <c r="T197" s="28"/>
      <c r="U197" s="28"/>
      <c r="V197" s="28"/>
      <c r="W197" s="28"/>
      <c r="X197" s="29"/>
      <c r="Y197" s="29"/>
      <c r="Z197" s="29"/>
      <c r="AA197" s="29"/>
      <c r="AB197" s="29"/>
    </row>
    <row r="198" spans="1:28" s="30" customFormat="1" x14ac:dyDescent="0.25">
      <c r="A198" s="59">
        <v>189</v>
      </c>
      <c r="B198" s="40" t="s">
        <v>28</v>
      </c>
      <c r="C198" s="60"/>
      <c r="D198" s="73" t="s">
        <v>473</v>
      </c>
      <c r="E198" s="73" t="s">
        <v>474</v>
      </c>
      <c r="F198" s="42" t="s">
        <v>11</v>
      </c>
      <c r="G198" s="61" t="s">
        <v>29</v>
      </c>
      <c r="H198" s="48" t="s">
        <v>245</v>
      </c>
      <c r="I198" s="48">
        <v>1</v>
      </c>
      <c r="J198" s="144">
        <f t="shared" si="58"/>
        <v>18</v>
      </c>
      <c r="K198" s="62"/>
      <c r="L198" s="63"/>
      <c r="M198" s="72">
        <f t="shared" si="66"/>
        <v>0</v>
      </c>
      <c r="N198" s="72">
        <f t="shared" si="67"/>
        <v>0</v>
      </c>
      <c r="O198" s="72"/>
      <c r="P198" s="64">
        <f t="shared" si="68"/>
        <v>0</v>
      </c>
      <c r="Q198" s="28"/>
      <c r="R198" s="28"/>
      <c r="S198" s="28"/>
      <c r="T198" s="28"/>
      <c r="U198" s="28"/>
      <c r="V198" s="28"/>
      <c r="W198" s="28"/>
      <c r="X198" s="29"/>
      <c r="Y198" s="29"/>
      <c r="Z198" s="29"/>
      <c r="AA198" s="29"/>
      <c r="AB198" s="29"/>
    </row>
    <row r="199" spans="1:28" s="30" customFormat="1" x14ac:dyDescent="0.25">
      <c r="A199" s="59">
        <v>190</v>
      </c>
      <c r="B199" s="40" t="s">
        <v>28</v>
      </c>
      <c r="C199" s="60"/>
      <c r="D199" s="73" t="s">
        <v>475</v>
      </c>
      <c r="E199" s="73" t="s">
        <v>476</v>
      </c>
      <c r="F199" s="42" t="s">
        <v>11</v>
      </c>
      <c r="G199" s="61" t="s">
        <v>29</v>
      </c>
      <c r="H199" s="48" t="s">
        <v>477</v>
      </c>
      <c r="I199" s="48">
        <v>1</v>
      </c>
      <c r="J199" s="144">
        <f t="shared" si="58"/>
        <v>340</v>
      </c>
      <c r="K199" s="62"/>
      <c r="L199" s="63"/>
      <c r="M199" s="72">
        <f t="shared" si="66"/>
        <v>0</v>
      </c>
      <c r="N199" s="72">
        <f t="shared" si="67"/>
        <v>0</v>
      </c>
      <c r="O199" s="72"/>
      <c r="P199" s="64">
        <f t="shared" si="68"/>
        <v>0</v>
      </c>
      <c r="Q199" s="28"/>
      <c r="R199" s="28"/>
      <c r="S199" s="28"/>
      <c r="T199" s="28"/>
      <c r="U199" s="28"/>
      <c r="V199" s="28"/>
      <c r="W199" s="28"/>
      <c r="X199" s="29"/>
      <c r="Y199" s="29"/>
      <c r="Z199" s="29"/>
      <c r="AA199" s="29"/>
      <c r="AB199" s="29"/>
    </row>
    <row r="200" spans="1:28" s="30" customFormat="1" ht="35.25" customHeight="1" x14ac:dyDescent="0.25">
      <c r="A200" s="31">
        <v>191</v>
      </c>
      <c r="B200" s="31"/>
      <c r="C200" s="25" t="s">
        <v>31</v>
      </c>
      <c r="D200" s="108" t="s">
        <v>279</v>
      </c>
      <c r="E200" s="109"/>
      <c r="F200" s="49"/>
      <c r="G200" s="27"/>
      <c r="H200" s="50"/>
      <c r="I200" s="50"/>
      <c r="J200" s="51"/>
      <c r="K200" s="52"/>
      <c r="L200" s="53"/>
      <c r="M200" s="54"/>
      <c r="N200" s="54"/>
      <c r="O200" s="54"/>
      <c r="P200" s="54"/>
      <c r="Q200" s="28"/>
      <c r="R200" s="28"/>
      <c r="S200" s="28"/>
      <c r="T200" s="28"/>
      <c r="U200" s="28"/>
      <c r="V200" s="28"/>
      <c r="W200" s="28"/>
      <c r="X200" s="29"/>
      <c r="Y200" s="29"/>
      <c r="Z200" s="29"/>
      <c r="AA200" s="29"/>
      <c r="AB200" s="29"/>
    </row>
    <row r="201" spans="1:28" s="208" customFormat="1" x14ac:dyDescent="0.25">
      <c r="A201" s="31">
        <v>192</v>
      </c>
      <c r="B201" s="31" t="s">
        <v>522</v>
      </c>
      <c r="C201" s="32" t="s">
        <v>523</v>
      </c>
      <c r="D201" s="33" t="s">
        <v>524</v>
      </c>
      <c r="E201" s="77"/>
      <c r="F201" s="34" t="s">
        <v>10</v>
      </c>
      <c r="G201" s="35" t="s">
        <v>28</v>
      </c>
      <c r="H201" s="252">
        <f>SUM(H202:H208)</f>
        <v>143.74</v>
      </c>
      <c r="I201" s="69">
        <v>1</v>
      </c>
      <c r="J201" s="36">
        <f>ROUND(I201*H201,2)</f>
        <v>143.74</v>
      </c>
      <c r="K201" s="37"/>
      <c r="L201" s="38"/>
      <c r="M201" s="39">
        <f>K201+L201</f>
        <v>0</v>
      </c>
      <c r="N201" s="39"/>
      <c r="O201" s="39">
        <f>L201*J201</f>
        <v>0</v>
      </c>
      <c r="P201" s="39">
        <f>ROUND(N201+O201,2)</f>
        <v>0</v>
      </c>
      <c r="Q201" s="28"/>
      <c r="R201" s="257"/>
      <c r="S201" s="257"/>
      <c r="T201" s="257"/>
      <c r="U201" s="257"/>
      <c r="V201" s="257"/>
      <c r="W201" s="257"/>
      <c r="X201" s="13"/>
      <c r="Y201" s="13"/>
      <c r="Z201" s="13"/>
      <c r="AA201" s="13"/>
      <c r="AB201" s="13"/>
    </row>
    <row r="202" spans="1:28" s="30" customFormat="1" x14ac:dyDescent="0.25">
      <c r="A202" s="59">
        <v>193</v>
      </c>
      <c r="B202" s="40" t="s">
        <v>28</v>
      </c>
      <c r="C202" s="60"/>
      <c r="D202" s="73" t="s">
        <v>348</v>
      </c>
      <c r="E202" s="73" t="s">
        <v>54</v>
      </c>
      <c r="F202" s="42" t="s">
        <v>11</v>
      </c>
      <c r="G202" s="61" t="s">
        <v>28</v>
      </c>
      <c r="H202" s="45">
        <v>2.5</v>
      </c>
      <c r="I202" s="48">
        <v>1</v>
      </c>
      <c r="J202" s="144">
        <f t="shared" ref="J202" si="70">ROUND(I202*H202,0)</f>
        <v>3</v>
      </c>
      <c r="K202" s="62"/>
      <c r="L202" s="63"/>
      <c r="M202" s="72">
        <f t="shared" ref="M202" si="71">K202+L202</f>
        <v>0</v>
      </c>
      <c r="N202" s="72">
        <f t="shared" ref="N202" si="72">K202*J202</f>
        <v>0</v>
      </c>
      <c r="O202" s="72"/>
      <c r="P202" s="64">
        <f t="shared" ref="P202" si="73">ROUND(N202+O202,2)</f>
        <v>0</v>
      </c>
      <c r="Q202" s="28"/>
      <c r="R202" s="28"/>
      <c r="S202" s="28"/>
      <c r="T202" s="28"/>
      <c r="U202" s="28"/>
      <c r="V202" s="28"/>
      <c r="W202" s="28"/>
      <c r="X202" s="29"/>
      <c r="Y202" s="29"/>
      <c r="Z202" s="29"/>
      <c r="AA202" s="29"/>
      <c r="AB202" s="29"/>
    </row>
    <row r="203" spans="1:28" s="30" customFormat="1" x14ac:dyDescent="0.25">
      <c r="A203" s="59">
        <v>194</v>
      </c>
      <c r="B203" s="40" t="s">
        <v>28</v>
      </c>
      <c r="C203" s="60"/>
      <c r="D203" s="73" t="s">
        <v>349</v>
      </c>
      <c r="E203" s="73" t="s">
        <v>54</v>
      </c>
      <c r="F203" s="42" t="s">
        <v>11</v>
      </c>
      <c r="G203" s="61" t="s">
        <v>28</v>
      </c>
      <c r="H203" s="45">
        <v>0.1</v>
      </c>
      <c r="I203" s="48">
        <v>1</v>
      </c>
      <c r="J203" s="144">
        <f t="shared" ref="J203:J214" si="74">ROUND(I203*H203,0)</f>
        <v>0</v>
      </c>
      <c r="K203" s="62"/>
      <c r="L203" s="63"/>
      <c r="M203" s="72">
        <f t="shared" ref="M203:M214" si="75">K203+L203</f>
        <v>0</v>
      </c>
      <c r="N203" s="72">
        <f t="shared" ref="N203:N214" si="76">K203*J203</f>
        <v>0</v>
      </c>
      <c r="O203" s="72"/>
      <c r="P203" s="64">
        <f t="shared" ref="P203:P214" si="77">ROUND(N203+O203,2)</f>
        <v>0</v>
      </c>
      <c r="Q203" s="275" t="s">
        <v>520</v>
      </c>
      <c r="R203" s="28"/>
      <c r="S203" s="28"/>
      <c r="T203" s="28"/>
      <c r="U203" s="28"/>
      <c r="V203" s="28"/>
      <c r="W203" s="28"/>
      <c r="X203" s="29"/>
      <c r="Y203" s="29"/>
      <c r="Z203" s="29"/>
      <c r="AA203" s="29"/>
      <c r="AB203" s="29"/>
    </row>
    <row r="204" spans="1:28" s="30" customFormat="1" x14ac:dyDescent="0.25">
      <c r="A204" s="59">
        <v>195</v>
      </c>
      <c r="B204" s="40" t="s">
        <v>28</v>
      </c>
      <c r="C204" s="60"/>
      <c r="D204" s="73" t="s">
        <v>350</v>
      </c>
      <c r="E204" s="73" t="s">
        <v>54</v>
      </c>
      <c r="F204" s="42" t="s">
        <v>11</v>
      </c>
      <c r="G204" s="61" t="s">
        <v>28</v>
      </c>
      <c r="H204" s="45">
        <v>57.4</v>
      </c>
      <c r="I204" s="48">
        <v>1</v>
      </c>
      <c r="J204" s="144">
        <f t="shared" si="74"/>
        <v>57</v>
      </c>
      <c r="K204" s="62"/>
      <c r="L204" s="63"/>
      <c r="M204" s="72">
        <f t="shared" si="75"/>
        <v>0</v>
      </c>
      <c r="N204" s="72">
        <f t="shared" si="76"/>
        <v>0</v>
      </c>
      <c r="O204" s="72"/>
      <c r="P204" s="64">
        <f t="shared" si="77"/>
        <v>0</v>
      </c>
      <c r="Q204" s="276"/>
      <c r="R204" s="28"/>
      <c r="S204" s="28"/>
      <c r="T204" s="28"/>
      <c r="U204" s="28"/>
      <c r="V204" s="28"/>
      <c r="W204" s="28"/>
      <c r="X204" s="29"/>
      <c r="Y204" s="29"/>
      <c r="Z204" s="29"/>
      <c r="AA204" s="29"/>
      <c r="AB204" s="29"/>
    </row>
    <row r="205" spans="1:28" s="30" customFormat="1" x14ac:dyDescent="0.25">
      <c r="A205" s="59">
        <v>196</v>
      </c>
      <c r="B205" s="40" t="s">
        <v>28</v>
      </c>
      <c r="C205" s="60"/>
      <c r="D205" s="73" t="s">
        <v>508</v>
      </c>
      <c r="E205" s="73" t="s">
        <v>54</v>
      </c>
      <c r="F205" s="42" t="s">
        <v>11</v>
      </c>
      <c r="G205" s="61" t="s">
        <v>28</v>
      </c>
      <c r="H205" s="45">
        <v>0.5</v>
      </c>
      <c r="I205" s="48">
        <v>1</v>
      </c>
      <c r="J205" s="144">
        <f t="shared" si="74"/>
        <v>1</v>
      </c>
      <c r="K205" s="62"/>
      <c r="L205" s="63"/>
      <c r="M205" s="72">
        <f t="shared" si="75"/>
        <v>0</v>
      </c>
      <c r="N205" s="72">
        <f t="shared" si="76"/>
        <v>0</v>
      </c>
      <c r="O205" s="72"/>
      <c r="P205" s="64">
        <f t="shared" si="77"/>
        <v>0</v>
      </c>
      <c r="Q205" s="276"/>
      <c r="R205" s="28"/>
      <c r="S205" s="28"/>
      <c r="T205" s="28"/>
      <c r="U205" s="28"/>
      <c r="V205" s="28"/>
      <c r="W205" s="28"/>
      <c r="X205" s="29"/>
      <c r="Y205" s="29"/>
      <c r="Z205" s="29"/>
      <c r="AA205" s="29"/>
      <c r="AB205" s="29"/>
    </row>
    <row r="206" spans="1:28" s="30" customFormat="1" x14ac:dyDescent="0.25">
      <c r="A206" s="59">
        <v>197</v>
      </c>
      <c r="B206" s="40" t="s">
        <v>28</v>
      </c>
      <c r="C206" s="60"/>
      <c r="D206" s="73" t="s">
        <v>351</v>
      </c>
      <c r="E206" s="73" t="s">
        <v>54</v>
      </c>
      <c r="F206" s="42" t="s">
        <v>11</v>
      </c>
      <c r="G206" s="61" t="s">
        <v>28</v>
      </c>
      <c r="H206" s="45">
        <v>58.5</v>
      </c>
      <c r="I206" s="48">
        <v>1</v>
      </c>
      <c r="J206" s="144">
        <f t="shared" si="74"/>
        <v>59</v>
      </c>
      <c r="K206" s="62"/>
      <c r="L206" s="63"/>
      <c r="M206" s="72">
        <f t="shared" si="75"/>
        <v>0</v>
      </c>
      <c r="N206" s="72">
        <f t="shared" si="76"/>
        <v>0</v>
      </c>
      <c r="O206" s="72"/>
      <c r="P206" s="64">
        <f t="shared" si="77"/>
        <v>0</v>
      </c>
      <c r="Q206" s="276"/>
      <c r="R206" s="28"/>
      <c r="S206" s="28"/>
      <c r="T206" s="28"/>
      <c r="U206" s="28"/>
      <c r="V206" s="28"/>
      <c r="W206" s="28"/>
      <c r="X206" s="29"/>
      <c r="Y206" s="29"/>
      <c r="Z206" s="29"/>
      <c r="AA206" s="29"/>
      <c r="AB206" s="29"/>
    </row>
    <row r="207" spans="1:28" s="30" customFormat="1" x14ac:dyDescent="0.25">
      <c r="A207" s="59">
        <v>198</v>
      </c>
      <c r="B207" s="40" t="s">
        <v>28</v>
      </c>
      <c r="C207" s="60"/>
      <c r="D207" s="73" t="s">
        <v>509</v>
      </c>
      <c r="E207" s="73" t="s">
        <v>54</v>
      </c>
      <c r="F207" s="42" t="s">
        <v>11</v>
      </c>
      <c r="G207" s="61" t="s">
        <v>28</v>
      </c>
      <c r="H207" s="45">
        <v>21.9</v>
      </c>
      <c r="I207" s="48">
        <v>1</v>
      </c>
      <c r="J207" s="144">
        <f t="shared" si="74"/>
        <v>22</v>
      </c>
      <c r="K207" s="62"/>
      <c r="L207" s="63"/>
      <c r="M207" s="72">
        <f t="shared" si="75"/>
        <v>0</v>
      </c>
      <c r="N207" s="72">
        <f t="shared" si="76"/>
        <v>0</v>
      </c>
      <c r="O207" s="72"/>
      <c r="P207" s="64">
        <f t="shared" si="77"/>
        <v>0</v>
      </c>
      <c r="Q207" s="276"/>
      <c r="R207" s="28"/>
      <c r="S207" s="28"/>
      <c r="T207" s="28"/>
      <c r="U207" s="28"/>
      <c r="V207" s="28"/>
      <c r="W207" s="28"/>
      <c r="X207" s="29"/>
      <c r="Y207" s="29"/>
      <c r="Z207" s="29"/>
      <c r="AA207" s="29"/>
      <c r="AB207" s="29"/>
    </row>
    <row r="208" spans="1:28" s="30" customFormat="1" x14ac:dyDescent="0.25">
      <c r="A208" s="59">
        <v>199</v>
      </c>
      <c r="B208" s="40" t="s">
        <v>28</v>
      </c>
      <c r="C208" s="60"/>
      <c r="D208" s="73" t="s">
        <v>510</v>
      </c>
      <c r="E208" s="73" t="s">
        <v>55</v>
      </c>
      <c r="F208" s="42" t="s">
        <v>11</v>
      </c>
      <c r="G208" s="61" t="s">
        <v>28</v>
      </c>
      <c r="H208" s="45">
        <v>2.84</v>
      </c>
      <c r="I208" s="48">
        <v>1</v>
      </c>
      <c r="J208" s="144">
        <f t="shared" si="74"/>
        <v>3</v>
      </c>
      <c r="K208" s="62"/>
      <c r="L208" s="63"/>
      <c r="M208" s="72">
        <f t="shared" si="75"/>
        <v>0</v>
      </c>
      <c r="N208" s="72">
        <f t="shared" si="76"/>
        <v>0</v>
      </c>
      <c r="O208" s="72"/>
      <c r="P208" s="64">
        <f t="shared" si="77"/>
        <v>0</v>
      </c>
      <c r="Q208" s="276"/>
      <c r="R208" s="28"/>
      <c r="S208" s="28"/>
      <c r="T208" s="28"/>
      <c r="U208" s="28"/>
      <c r="V208" s="28"/>
      <c r="W208" s="28"/>
      <c r="X208" s="29"/>
      <c r="Y208" s="29"/>
      <c r="Z208" s="29"/>
      <c r="AA208" s="29"/>
      <c r="AB208" s="29"/>
    </row>
    <row r="209" spans="1:28" s="208" customFormat="1" ht="33" customHeight="1" x14ac:dyDescent="0.25">
      <c r="A209" s="31">
        <v>200</v>
      </c>
      <c r="B209" s="31" t="s">
        <v>522</v>
      </c>
      <c r="C209" s="32" t="s">
        <v>525</v>
      </c>
      <c r="D209" s="33" t="s">
        <v>526</v>
      </c>
      <c r="E209" s="122"/>
      <c r="F209" s="123" t="s">
        <v>10</v>
      </c>
      <c r="G209" s="124" t="s">
        <v>28</v>
      </c>
      <c r="H209" s="255">
        <f>H210</f>
        <v>10.7</v>
      </c>
      <c r="I209" s="125">
        <v>1</v>
      </c>
      <c r="J209" s="149">
        <f>ROUND(I209*H209,2)</f>
        <v>10.7</v>
      </c>
      <c r="K209" s="126"/>
      <c r="L209" s="127"/>
      <c r="M209" s="39">
        <f>K209+L209</f>
        <v>0</v>
      </c>
      <c r="N209" s="39"/>
      <c r="O209" s="39">
        <f>L209*J209</f>
        <v>0</v>
      </c>
      <c r="P209" s="39">
        <f>ROUND(N209+O209,2)</f>
        <v>0</v>
      </c>
      <c r="Q209" s="276"/>
      <c r="R209" s="257"/>
      <c r="S209" s="257"/>
      <c r="T209" s="257"/>
      <c r="U209" s="257"/>
      <c r="V209" s="257"/>
      <c r="W209" s="257"/>
      <c r="X209" s="13"/>
      <c r="Y209" s="13"/>
      <c r="Z209" s="13"/>
      <c r="AA209" s="13"/>
      <c r="AB209" s="13"/>
    </row>
    <row r="210" spans="1:28" s="30" customFormat="1" x14ac:dyDescent="0.25">
      <c r="A210" s="59">
        <v>201</v>
      </c>
      <c r="B210" s="40" t="s">
        <v>28</v>
      </c>
      <c r="C210" s="60"/>
      <c r="D210" s="73" t="s">
        <v>323</v>
      </c>
      <c r="E210" s="73" t="s">
        <v>55</v>
      </c>
      <c r="F210" s="42" t="s">
        <v>11</v>
      </c>
      <c r="G210" s="61" t="s">
        <v>28</v>
      </c>
      <c r="H210" s="45">
        <v>10.7</v>
      </c>
      <c r="I210" s="48">
        <v>1</v>
      </c>
      <c r="J210" s="144">
        <f t="shared" ref="J210" si="78">ROUND(I210*H210,0)</f>
        <v>11</v>
      </c>
      <c r="K210" s="62"/>
      <c r="L210" s="63"/>
      <c r="M210" s="72">
        <f t="shared" ref="M210" si="79">K210+L210</f>
        <v>0</v>
      </c>
      <c r="N210" s="72">
        <f t="shared" ref="N210" si="80">K210*J210</f>
        <v>0</v>
      </c>
      <c r="O210" s="72"/>
      <c r="P210" s="64">
        <f t="shared" ref="P210" si="81">ROUND(N210+O210,2)</f>
        <v>0</v>
      </c>
      <c r="Q210" s="276"/>
      <c r="R210" s="28"/>
      <c r="S210" s="28"/>
      <c r="T210" s="28"/>
      <c r="U210" s="28"/>
      <c r="V210" s="28"/>
      <c r="W210" s="28"/>
      <c r="X210" s="29"/>
      <c r="Y210" s="29"/>
      <c r="Z210" s="29"/>
      <c r="AA210" s="29"/>
      <c r="AB210" s="29"/>
    </row>
    <row r="211" spans="1:28" s="208" customFormat="1" x14ac:dyDescent="0.25">
      <c r="A211" s="31">
        <v>202</v>
      </c>
      <c r="B211" s="31" t="s">
        <v>522</v>
      </c>
      <c r="C211" s="32" t="s">
        <v>545</v>
      </c>
      <c r="D211" s="33" t="s">
        <v>546</v>
      </c>
      <c r="E211" s="77"/>
      <c r="F211" s="34" t="s">
        <v>10</v>
      </c>
      <c r="G211" s="35" t="s">
        <v>28</v>
      </c>
      <c r="H211" s="209">
        <f>H212</f>
        <v>1.75</v>
      </c>
      <c r="I211" s="69">
        <v>1</v>
      </c>
      <c r="J211" s="36">
        <f>ROUND(I211*H211,2)</f>
        <v>1.75</v>
      </c>
      <c r="K211" s="37"/>
      <c r="L211" s="38"/>
      <c r="M211" s="39">
        <f>K211+L211</f>
        <v>0</v>
      </c>
      <c r="N211" s="39"/>
      <c r="O211" s="39">
        <f>L211*J211</f>
        <v>0</v>
      </c>
      <c r="P211" s="39">
        <f>ROUND(N211+O211,2)</f>
        <v>0</v>
      </c>
      <c r="Q211" s="276"/>
      <c r="R211" s="257"/>
      <c r="S211" s="257"/>
      <c r="T211" s="257"/>
      <c r="U211" s="257"/>
      <c r="V211" s="257"/>
      <c r="W211" s="257"/>
      <c r="X211" s="13"/>
      <c r="Y211" s="13"/>
      <c r="Z211" s="13"/>
      <c r="AA211" s="13"/>
      <c r="AB211" s="13"/>
    </row>
    <row r="212" spans="1:28" s="30" customFormat="1" x14ac:dyDescent="0.25">
      <c r="A212" s="59">
        <v>203</v>
      </c>
      <c r="B212" s="40" t="s">
        <v>28</v>
      </c>
      <c r="C212" s="60"/>
      <c r="D212" s="73" t="s">
        <v>511</v>
      </c>
      <c r="E212" s="73" t="s">
        <v>55</v>
      </c>
      <c r="F212" s="42" t="s">
        <v>11</v>
      </c>
      <c r="G212" s="61" t="s">
        <v>28</v>
      </c>
      <c r="H212" s="45">
        <v>1.75</v>
      </c>
      <c r="I212" s="48">
        <v>1</v>
      </c>
      <c r="J212" s="144">
        <f t="shared" si="74"/>
        <v>2</v>
      </c>
      <c r="K212" s="62"/>
      <c r="L212" s="63"/>
      <c r="M212" s="72">
        <f t="shared" si="75"/>
        <v>0</v>
      </c>
      <c r="N212" s="72">
        <f t="shared" si="76"/>
        <v>0</v>
      </c>
      <c r="O212" s="72"/>
      <c r="P212" s="64">
        <f t="shared" si="77"/>
        <v>0</v>
      </c>
      <c r="Q212" s="276"/>
      <c r="R212" s="28"/>
      <c r="S212" s="28"/>
      <c r="T212" s="28"/>
      <c r="U212" s="28"/>
      <c r="V212" s="28"/>
      <c r="W212" s="28"/>
      <c r="X212" s="29"/>
      <c r="Y212" s="29"/>
      <c r="Z212" s="29"/>
      <c r="AA212" s="29"/>
      <c r="AB212" s="29"/>
    </row>
    <row r="213" spans="1:28" s="208" customFormat="1" x14ac:dyDescent="0.25">
      <c r="A213" s="31">
        <v>204</v>
      </c>
      <c r="B213" s="31" t="s">
        <v>522</v>
      </c>
      <c r="C213" s="32" t="s">
        <v>547</v>
      </c>
      <c r="D213" s="33" t="s">
        <v>548</v>
      </c>
      <c r="E213" s="77"/>
      <c r="F213" s="34" t="s">
        <v>10</v>
      </c>
      <c r="G213" s="35" t="s">
        <v>28</v>
      </c>
      <c r="H213" s="209">
        <f>H214</f>
        <v>1.05</v>
      </c>
      <c r="I213" s="69">
        <v>1</v>
      </c>
      <c r="J213" s="36">
        <f>ROUND(I213*H213,2)</f>
        <v>1.05</v>
      </c>
      <c r="K213" s="37"/>
      <c r="L213" s="38"/>
      <c r="M213" s="39">
        <f>K213+L213</f>
        <v>0</v>
      </c>
      <c r="N213" s="39"/>
      <c r="O213" s="39">
        <f>L213*J213</f>
        <v>0</v>
      </c>
      <c r="P213" s="39">
        <f>ROUND(N213+O213,2)</f>
        <v>0</v>
      </c>
      <c r="Q213" s="276"/>
      <c r="R213" s="257"/>
      <c r="S213" s="257"/>
      <c r="T213" s="257"/>
      <c r="U213" s="257"/>
      <c r="V213" s="257"/>
      <c r="W213" s="257"/>
      <c r="X213" s="13"/>
      <c r="Y213" s="13"/>
      <c r="Z213" s="13"/>
      <c r="AA213" s="13"/>
      <c r="AB213" s="13"/>
    </row>
    <row r="214" spans="1:28" s="30" customFormat="1" x14ac:dyDescent="0.25">
      <c r="A214" s="59">
        <v>205</v>
      </c>
      <c r="B214" s="40" t="s">
        <v>28</v>
      </c>
      <c r="C214" s="60"/>
      <c r="D214" s="73" t="s">
        <v>512</v>
      </c>
      <c r="E214" s="73" t="s">
        <v>55</v>
      </c>
      <c r="F214" s="42" t="s">
        <v>11</v>
      </c>
      <c r="G214" s="61" t="s">
        <v>28</v>
      </c>
      <c r="H214" s="45">
        <v>1.05</v>
      </c>
      <c r="I214" s="48">
        <v>1</v>
      </c>
      <c r="J214" s="144">
        <f t="shared" si="74"/>
        <v>1</v>
      </c>
      <c r="K214" s="62"/>
      <c r="L214" s="63"/>
      <c r="M214" s="72">
        <f t="shared" si="75"/>
        <v>0</v>
      </c>
      <c r="N214" s="72">
        <f t="shared" si="76"/>
        <v>0</v>
      </c>
      <c r="O214" s="72"/>
      <c r="P214" s="64">
        <f t="shared" si="77"/>
        <v>0</v>
      </c>
      <c r="Q214" s="277"/>
      <c r="R214" s="28"/>
      <c r="S214" s="28"/>
      <c r="T214" s="28"/>
      <c r="U214" s="28"/>
      <c r="V214" s="28"/>
      <c r="W214" s="28"/>
      <c r="X214" s="29"/>
      <c r="Y214" s="29"/>
      <c r="Z214" s="29"/>
      <c r="AA214" s="29"/>
      <c r="AB214" s="29"/>
    </row>
    <row r="215" spans="1:28" s="30" customFormat="1" ht="24" customHeight="1" x14ac:dyDescent="0.25">
      <c r="A215" s="31">
        <v>206</v>
      </c>
      <c r="B215" s="31" t="s">
        <v>522</v>
      </c>
      <c r="C215" s="120" t="s">
        <v>527</v>
      </c>
      <c r="D215" s="33" t="s">
        <v>250</v>
      </c>
      <c r="E215" s="77"/>
      <c r="F215" s="34" t="s">
        <v>10</v>
      </c>
      <c r="G215" s="35" t="s">
        <v>26</v>
      </c>
      <c r="H215" s="148">
        <v>64.3</v>
      </c>
      <c r="I215" s="69">
        <v>1</v>
      </c>
      <c r="J215" s="36">
        <f>ROUND(I215*H215,2)</f>
        <v>64.3</v>
      </c>
      <c r="K215" s="37"/>
      <c r="L215" s="38"/>
      <c r="M215" s="39">
        <f>K215+L215</f>
        <v>0</v>
      </c>
      <c r="N215" s="39"/>
      <c r="O215" s="39">
        <f>L215*J215</f>
        <v>0</v>
      </c>
      <c r="P215" s="39">
        <f>ROUND(N215+O215,2)</f>
        <v>0</v>
      </c>
      <c r="Q215" s="28"/>
      <c r="R215" s="28"/>
      <c r="S215" s="28"/>
      <c r="T215" s="28"/>
      <c r="U215" s="28"/>
      <c r="V215" s="28"/>
      <c r="W215" s="28"/>
      <c r="X215" s="29"/>
      <c r="Y215" s="29"/>
      <c r="Z215" s="29"/>
      <c r="AA215" s="29"/>
      <c r="AB215" s="29"/>
    </row>
    <row r="216" spans="1:28" s="30" customFormat="1" x14ac:dyDescent="0.25">
      <c r="A216" s="59">
        <v>207</v>
      </c>
      <c r="B216" s="40" t="s">
        <v>28</v>
      </c>
      <c r="C216" s="41"/>
      <c r="D216" s="162" t="s">
        <v>248</v>
      </c>
      <c r="E216" s="56" t="s">
        <v>302</v>
      </c>
      <c r="F216" s="42" t="s">
        <v>11</v>
      </c>
      <c r="G216" s="43" t="s">
        <v>27</v>
      </c>
      <c r="H216" s="45">
        <v>10</v>
      </c>
      <c r="I216" s="48">
        <v>1</v>
      </c>
      <c r="J216" s="144">
        <f t="shared" ref="J216:J217" si="82">ROUND(I216*H216,0)</f>
        <v>10</v>
      </c>
      <c r="K216" s="46"/>
      <c r="L216" s="47"/>
      <c r="M216" s="197">
        <f t="shared" ref="M216:M217" si="83">K216+L216</f>
        <v>0</v>
      </c>
      <c r="N216" s="197">
        <f t="shared" ref="N216:N217" si="84">K216*J216</f>
        <v>0</v>
      </c>
      <c r="O216" s="197"/>
      <c r="P216" s="64">
        <f t="shared" ref="P216:P217" si="85">ROUND(N216+O216,2)</f>
        <v>0</v>
      </c>
      <c r="Q216" s="28"/>
      <c r="R216" s="28"/>
      <c r="S216" s="28"/>
      <c r="T216" s="28"/>
      <c r="U216" s="28"/>
      <c r="V216" s="28"/>
      <c r="W216" s="28"/>
      <c r="X216" s="29"/>
      <c r="Y216" s="29"/>
      <c r="Z216" s="29"/>
      <c r="AA216" s="29"/>
      <c r="AB216" s="29"/>
    </row>
    <row r="217" spans="1:28" s="30" customFormat="1" x14ac:dyDescent="0.25">
      <c r="A217" s="59">
        <v>208</v>
      </c>
      <c r="B217" s="40" t="s">
        <v>28</v>
      </c>
      <c r="C217" s="41"/>
      <c r="D217" s="162" t="s">
        <v>249</v>
      </c>
      <c r="E217" s="56" t="s">
        <v>303</v>
      </c>
      <c r="F217" s="42" t="s">
        <v>11</v>
      </c>
      <c r="G217" s="43" t="s">
        <v>27</v>
      </c>
      <c r="H217" s="45">
        <v>18</v>
      </c>
      <c r="I217" s="48">
        <v>1</v>
      </c>
      <c r="J217" s="144">
        <f t="shared" si="82"/>
        <v>18</v>
      </c>
      <c r="K217" s="46"/>
      <c r="L217" s="47"/>
      <c r="M217" s="197">
        <f t="shared" si="83"/>
        <v>0</v>
      </c>
      <c r="N217" s="197">
        <f t="shared" si="84"/>
        <v>0</v>
      </c>
      <c r="O217" s="197"/>
      <c r="P217" s="64">
        <f t="shared" si="85"/>
        <v>0</v>
      </c>
      <c r="Q217" s="28"/>
      <c r="R217" s="28"/>
      <c r="S217" s="28"/>
      <c r="T217" s="28"/>
      <c r="U217" s="28"/>
      <c r="V217" s="28"/>
      <c r="W217" s="28"/>
      <c r="X217" s="29"/>
      <c r="Y217" s="29"/>
      <c r="Z217" s="29"/>
      <c r="AA217" s="29"/>
      <c r="AB217" s="29"/>
    </row>
    <row r="218" spans="1:28" s="30" customFormat="1" x14ac:dyDescent="0.25">
      <c r="A218" s="31">
        <v>209</v>
      </c>
      <c r="B218" s="31" t="s">
        <v>522</v>
      </c>
      <c r="C218" s="32" t="s">
        <v>530</v>
      </c>
      <c r="D218" s="121" t="s">
        <v>531</v>
      </c>
      <c r="E218" s="77"/>
      <c r="F218" s="34" t="s">
        <v>10</v>
      </c>
      <c r="G218" s="35" t="s">
        <v>28</v>
      </c>
      <c r="H218" s="69">
        <f>SUM(H219:H225)</f>
        <v>326.40000000000003</v>
      </c>
      <c r="I218" s="69">
        <v>1</v>
      </c>
      <c r="J218" s="36">
        <f>ROUND(I218*H218,2)</f>
        <v>326.39999999999998</v>
      </c>
      <c r="K218" s="37"/>
      <c r="L218" s="38"/>
      <c r="M218" s="39">
        <f>K218+L218</f>
        <v>0</v>
      </c>
      <c r="N218" s="39"/>
      <c r="O218" s="39">
        <f>L218*J218</f>
        <v>0</v>
      </c>
      <c r="P218" s="39">
        <f>ROUND(N218+O218,2)</f>
        <v>0</v>
      </c>
      <c r="Q218" s="28"/>
      <c r="R218" s="28"/>
      <c r="S218" s="28"/>
      <c r="T218" s="28"/>
      <c r="U218" s="28"/>
      <c r="V218" s="28"/>
      <c r="W218" s="28"/>
      <c r="X218" s="29"/>
      <c r="Y218" s="29"/>
      <c r="Z218" s="29"/>
      <c r="AA218" s="29"/>
      <c r="AB218" s="29"/>
    </row>
    <row r="219" spans="1:28" s="30" customFormat="1" x14ac:dyDescent="0.25">
      <c r="A219" s="59">
        <v>210</v>
      </c>
      <c r="B219" s="40" t="s">
        <v>28</v>
      </c>
      <c r="C219" s="41"/>
      <c r="D219" s="73" t="s">
        <v>364</v>
      </c>
      <c r="E219" s="73" t="s">
        <v>78</v>
      </c>
      <c r="F219" s="42" t="s">
        <v>11</v>
      </c>
      <c r="G219" s="61" t="s">
        <v>28</v>
      </c>
      <c r="H219" s="44">
        <v>109.2</v>
      </c>
      <c r="I219" s="44">
        <v>1.1000000000000001</v>
      </c>
      <c r="J219" s="144">
        <f>ROUND(I219*H219,0)</f>
        <v>120</v>
      </c>
      <c r="K219" s="46"/>
      <c r="L219" s="47"/>
      <c r="M219" s="72">
        <f t="shared" ref="M219" si="86">K219+L219</f>
        <v>0</v>
      </c>
      <c r="N219" s="72">
        <f t="shared" ref="N219" si="87">K219*J219</f>
        <v>0</v>
      </c>
      <c r="O219" s="72"/>
      <c r="P219" s="64">
        <f t="shared" ref="P219" si="88">ROUND(N219+O219,2)</f>
        <v>0</v>
      </c>
      <c r="Q219" s="28"/>
      <c r="R219" s="28"/>
      <c r="S219" s="28"/>
      <c r="T219" s="28"/>
      <c r="U219" s="28"/>
      <c r="V219" s="28"/>
      <c r="W219" s="28"/>
      <c r="X219" s="29"/>
      <c r="Y219" s="29"/>
      <c r="Z219" s="29"/>
      <c r="AA219" s="29"/>
      <c r="AB219" s="29"/>
    </row>
    <row r="220" spans="1:28" s="30" customFormat="1" x14ac:dyDescent="0.25">
      <c r="A220" s="59">
        <v>211</v>
      </c>
      <c r="B220" s="40" t="s">
        <v>28</v>
      </c>
      <c r="C220" s="41"/>
      <c r="D220" s="73" t="s">
        <v>513</v>
      </c>
      <c r="E220" s="73" t="s">
        <v>78</v>
      </c>
      <c r="F220" s="42" t="s">
        <v>11</v>
      </c>
      <c r="G220" s="61" t="s">
        <v>28</v>
      </c>
      <c r="H220" s="44">
        <v>43.2</v>
      </c>
      <c r="I220" s="44">
        <v>1.1000000000000001</v>
      </c>
      <c r="J220" s="144">
        <f t="shared" ref="J220:J234" si="89">ROUND(I220*H220,0)</f>
        <v>48</v>
      </c>
      <c r="K220" s="46"/>
      <c r="L220" s="47"/>
      <c r="M220" s="72">
        <f t="shared" ref="M220:M236" si="90">K220+L220</f>
        <v>0</v>
      </c>
      <c r="N220" s="72">
        <f t="shared" ref="N220:N236" si="91">K220*J220</f>
        <v>0</v>
      </c>
      <c r="O220" s="72"/>
      <c r="P220" s="64">
        <f t="shared" ref="P220:P236" si="92">ROUND(N220+O220,2)</f>
        <v>0</v>
      </c>
      <c r="Q220" s="28"/>
      <c r="R220" s="28"/>
      <c r="S220" s="28"/>
      <c r="T220" s="28"/>
      <c r="U220" s="28"/>
      <c r="V220" s="28"/>
      <c r="W220" s="28"/>
      <c r="X220" s="29"/>
      <c r="Y220" s="29"/>
      <c r="Z220" s="29"/>
      <c r="AA220" s="29"/>
      <c r="AB220" s="29"/>
    </row>
    <row r="221" spans="1:28" s="30" customFormat="1" x14ac:dyDescent="0.25">
      <c r="A221" s="59">
        <v>212</v>
      </c>
      <c r="B221" s="40" t="s">
        <v>28</v>
      </c>
      <c r="C221" s="41"/>
      <c r="D221" s="73" t="s">
        <v>361</v>
      </c>
      <c r="E221" s="73" t="s">
        <v>78</v>
      </c>
      <c r="F221" s="42" t="s">
        <v>11</v>
      </c>
      <c r="G221" s="61" t="s">
        <v>28</v>
      </c>
      <c r="H221" s="44">
        <v>1.2</v>
      </c>
      <c r="I221" s="44">
        <v>1.1000000000000001</v>
      </c>
      <c r="J221" s="144">
        <f t="shared" si="89"/>
        <v>1</v>
      </c>
      <c r="K221" s="46"/>
      <c r="L221" s="47"/>
      <c r="M221" s="72">
        <f t="shared" si="90"/>
        <v>0</v>
      </c>
      <c r="N221" s="72">
        <f t="shared" si="91"/>
        <v>0</v>
      </c>
      <c r="O221" s="72"/>
      <c r="P221" s="64">
        <f t="shared" si="92"/>
        <v>0</v>
      </c>
      <c r="Q221" s="28"/>
      <c r="R221" s="28"/>
      <c r="S221" s="28"/>
      <c r="T221" s="28"/>
      <c r="U221" s="28"/>
      <c r="V221" s="28"/>
      <c r="W221" s="28"/>
      <c r="X221" s="29"/>
      <c r="Y221" s="29"/>
      <c r="Z221" s="29"/>
      <c r="AA221" s="29"/>
      <c r="AB221" s="29"/>
    </row>
    <row r="222" spans="1:28" s="30" customFormat="1" x14ac:dyDescent="0.25">
      <c r="A222" s="59">
        <v>213</v>
      </c>
      <c r="B222" s="40" t="s">
        <v>28</v>
      </c>
      <c r="C222" s="41"/>
      <c r="D222" s="73" t="s">
        <v>362</v>
      </c>
      <c r="E222" s="73" t="s">
        <v>78</v>
      </c>
      <c r="F222" s="42" t="s">
        <v>11</v>
      </c>
      <c r="G222" s="61" t="s">
        <v>28</v>
      </c>
      <c r="H222" s="44">
        <v>80.400000000000006</v>
      </c>
      <c r="I222" s="44">
        <v>1.1000000000000001</v>
      </c>
      <c r="J222" s="144">
        <f t="shared" si="89"/>
        <v>88</v>
      </c>
      <c r="K222" s="46"/>
      <c r="L222" s="47"/>
      <c r="M222" s="72">
        <f t="shared" si="90"/>
        <v>0</v>
      </c>
      <c r="N222" s="72">
        <f t="shared" si="91"/>
        <v>0</v>
      </c>
      <c r="O222" s="72"/>
      <c r="P222" s="64">
        <f t="shared" si="92"/>
        <v>0</v>
      </c>
      <c r="Q222" s="28"/>
      <c r="R222" s="28"/>
      <c r="S222" s="28"/>
      <c r="T222" s="28"/>
      <c r="U222" s="28"/>
      <c r="V222" s="28"/>
      <c r="W222" s="28"/>
      <c r="X222" s="29"/>
      <c r="Y222" s="29"/>
      <c r="Z222" s="29"/>
      <c r="AA222" s="29"/>
      <c r="AB222" s="29"/>
    </row>
    <row r="223" spans="1:28" s="30" customFormat="1" x14ac:dyDescent="0.25">
      <c r="A223" s="59">
        <v>214</v>
      </c>
      <c r="B223" s="40" t="s">
        <v>28</v>
      </c>
      <c r="C223" s="41"/>
      <c r="D223" s="73" t="s">
        <v>363</v>
      </c>
      <c r="E223" s="73" t="s">
        <v>78</v>
      </c>
      <c r="F223" s="42" t="s">
        <v>11</v>
      </c>
      <c r="G223" s="61" t="s">
        <v>28</v>
      </c>
      <c r="H223" s="44">
        <v>45.6</v>
      </c>
      <c r="I223" s="44">
        <v>1.1000000000000001</v>
      </c>
      <c r="J223" s="144">
        <f t="shared" si="89"/>
        <v>50</v>
      </c>
      <c r="K223" s="46"/>
      <c r="L223" s="47"/>
      <c r="M223" s="72">
        <f t="shared" si="90"/>
        <v>0</v>
      </c>
      <c r="N223" s="72">
        <f t="shared" si="91"/>
        <v>0</v>
      </c>
      <c r="O223" s="72"/>
      <c r="P223" s="64">
        <f t="shared" si="92"/>
        <v>0</v>
      </c>
      <c r="Q223" s="28"/>
      <c r="R223" s="28"/>
      <c r="S223" s="28"/>
      <c r="T223" s="28"/>
      <c r="U223" s="28"/>
      <c r="V223" s="28"/>
      <c r="W223" s="28"/>
      <c r="X223" s="29"/>
      <c r="Y223" s="29"/>
      <c r="Z223" s="29"/>
      <c r="AA223" s="29"/>
      <c r="AB223" s="29"/>
    </row>
    <row r="224" spans="1:28" s="30" customFormat="1" x14ac:dyDescent="0.25">
      <c r="A224" s="59">
        <v>215</v>
      </c>
      <c r="B224" s="40" t="s">
        <v>28</v>
      </c>
      <c r="C224" s="41"/>
      <c r="D224" s="73" t="s">
        <v>366</v>
      </c>
      <c r="E224" s="73" t="s">
        <v>78</v>
      </c>
      <c r="F224" s="42" t="s">
        <v>11</v>
      </c>
      <c r="G224" s="61" t="s">
        <v>28</v>
      </c>
      <c r="H224" s="44">
        <v>34.799999999999997</v>
      </c>
      <c r="I224" s="44">
        <v>1.1000000000000001</v>
      </c>
      <c r="J224" s="144">
        <f t="shared" si="89"/>
        <v>38</v>
      </c>
      <c r="K224" s="46"/>
      <c r="L224" s="47"/>
      <c r="M224" s="72">
        <f t="shared" si="90"/>
        <v>0</v>
      </c>
      <c r="N224" s="72">
        <f t="shared" si="91"/>
        <v>0</v>
      </c>
      <c r="O224" s="72"/>
      <c r="P224" s="64">
        <f t="shared" si="92"/>
        <v>0</v>
      </c>
      <c r="Q224" s="28"/>
      <c r="R224" s="28"/>
      <c r="S224" s="28"/>
      <c r="T224" s="28"/>
      <c r="U224" s="28"/>
      <c r="V224" s="28"/>
      <c r="W224" s="28"/>
      <c r="X224" s="29"/>
      <c r="Y224" s="29"/>
      <c r="Z224" s="29"/>
      <c r="AA224" s="29"/>
      <c r="AB224" s="29"/>
    </row>
    <row r="225" spans="1:28" s="30" customFormat="1" x14ac:dyDescent="0.25">
      <c r="A225" s="59">
        <v>216</v>
      </c>
      <c r="B225" s="40" t="s">
        <v>28</v>
      </c>
      <c r="C225" s="41"/>
      <c r="D225" s="73" t="s">
        <v>514</v>
      </c>
      <c r="E225" s="73" t="s">
        <v>78</v>
      </c>
      <c r="F225" s="42" t="s">
        <v>11</v>
      </c>
      <c r="G225" s="61" t="s">
        <v>28</v>
      </c>
      <c r="H225" s="44">
        <v>12</v>
      </c>
      <c r="I225" s="44">
        <v>1.1000000000000001</v>
      </c>
      <c r="J225" s="144">
        <f t="shared" si="89"/>
        <v>13</v>
      </c>
      <c r="K225" s="46"/>
      <c r="L225" s="47"/>
      <c r="M225" s="72">
        <f t="shared" si="90"/>
        <v>0</v>
      </c>
      <c r="N225" s="72">
        <f t="shared" si="91"/>
        <v>0</v>
      </c>
      <c r="O225" s="72"/>
      <c r="P225" s="64">
        <f t="shared" si="92"/>
        <v>0</v>
      </c>
      <c r="Q225" s="28"/>
      <c r="R225" s="28"/>
      <c r="S225" s="28"/>
      <c r="T225" s="28"/>
      <c r="U225" s="28"/>
      <c r="V225" s="28"/>
      <c r="W225" s="28"/>
      <c r="X225" s="29"/>
      <c r="Y225" s="29"/>
      <c r="Z225" s="29"/>
      <c r="AA225" s="29"/>
      <c r="AB225" s="29"/>
    </row>
    <row r="226" spans="1:28" s="254" customFormat="1" x14ac:dyDescent="0.25">
      <c r="A226" s="31">
        <v>217</v>
      </c>
      <c r="B226" s="31" t="s">
        <v>522</v>
      </c>
      <c r="C226" s="32" t="s">
        <v>528</v>
      </c>
      <c r="D226" s="121" t="s">
        <v>529</v>
      </c>
      <c r="E226" s="122"/>
      <c r="F226" s="123" t="s">
        <v>10</v>
      </c>
      <c r="G226" s="124" t="s">
        <v>28</v>
      </c>
      <c r="H226" s="125">
        <f>SUM(H227:H232)</f>
        <v>117.30000000000001</v>
      </c>
      <c r="I226" s="125">
        <v>1</v>
      </c>
      <c r="J226" s="149">
        <f>ROUND(I226*H226,2)</f>
        <v>117.3</v>
      </c>
      <c r="K226" s="126"/>
      <c r="L226" s="127"/>
      <c r="M226" s="128">
        <f>K226+L226</f>
        <v>0</v>
      </c>
      <c r="N226" s="128"/>
      <c r="O226" s="128">
        <f>L226*J226</f>
        <v>0</v>
      </c>
      <c r="P226" s="128">
        <f>ROUND(N226+O226,2)</f>
        <v>0</v>
      </c>
      <c r="Q226" s="129"/>
      <c r="R226" s="129"/>
      <c r="S226" s="129"/>
      <c r="T226" s="129"/>
      <c r="U226" s="129"/>
      <c r="V226" s="129"/>
      <c r="W226" s="129"/>
      <c r="X226" s="130"/>
      <c r="Y226" s="130"/>
      <c r="Z226" s="130"/>
      <c r="AA226" s="130"/>
      <c r="AB226" s="130"/>
    </row>
    <row r="227" spans="1:28" s="30" customFormat="1" x14ac:dyDescent="0.25">
      <c r="A227" s="59">
        <v>218</v>
      </c>
      <c r="B227" s="40" t="s">
        <v>28</v>
      </c>
      <c r="C227" s="41"/>
      <c r="D227" s="73" t="s">
        <v>70</v>
      </c>
      <c r="E227" s="73" t="s">
        <v>79</v>
      </c>
      <c r="F227" s="42" t="s">
        <v>11</v>
      </c>
      <c r="G227" s="61" t="s">
        <v>28</v>
      </c>
      <c r="H227" s="44">
        <v>25.2</v>
      </c>
      <c r="I227" s="44">
        <v>1.1000000000000001</v>
      </c>
      <c r="J227" s="144">
        <f t="shared" si="89"/>
        <v>28</v>
      </c>
      <c r="K227" s="46"/>
      <c r="L227" s="47"/>
      <c r="M227" s="72">
        <f t="shared" si="90"/>
        <v>0</v>
      </c>
      <c r="N227" s="72">
        <f t="shared" si="91"/>
        <v>0</v>
      </c>
      <c r="O227" s="72"/>
      <c r="P227" s="64">
        <f t="shared" si="92"/>
        <v>0</v>
      </c>
      <c r="Q227" s="28"/>
      <c r="R227" s="28"/>
      <c r="S227" s="28"/>
      <c r="T227" s="28"/>
      <c r="U227" s="28"/>
      <c r="V227" s="28"/>
      <c r="W227" s="28"/>
      <c r="X227" s="29"/>
      <c r="Y227" s="29"/>
      <c r="Z227" s="29"/>
      <c r="AA227" s="29"/>
      <c r="AB227" s="29"/>
    </row>
    <row r="228" spans="1:28" s="30" customFormat="1" x14ac:dyDescent="0.25">
      <c r="A228" s="59">
        <v>219</v>
      </c>
      <c r="B228" s="40" t="s">
        <v>28</v>
      </c>
      <c r="C228" s="41"/>
      <c r="D228" s="73" t="s">
        <v>71</v>
      </c>
      <c r="E228" s="73" t="s">
        <v>79</v>
      </c>
      <c r="F228" s="42" t="s">
        <v>11</v>
      </c>
      <c r="G228" s="61" t="s">
        <v>28</v>
      </c>
      <c r="H228" s="44">
        <v>20.100000000000001</v>
      </c>
      <c r="I228" s="44">
        <v>1.1000000000000001</v>
      </c>
      <c r="J228" s="144">
        <f t="shared" si="89"/>
        <v>22</v>
      </c>
      <c r="K228" s="46"/>
      <c r="L228" s="47"/>
      <c r="M228" s="72">
        <f t="shared" si="90"/>
        <v>0</v>
      </c>
      <c r="N228" s="72">
        <f t="shared" si="91"/>
        <v>0</v>
      </c>
      <c r="O228" s="72"/>
      <c r="P228" s="64">
        <f t="shared" si="92"/>
        <v>0</v>
      </c>
      <c r="Q228" s="28"/>
      <c r="R228" s="28"/>
      <c r="S228" s="28"/>
      <c r="T228" s="28"/>
      <c r="U228" s="28"/>
      <c r="V228" s="28"/>
      <c r="W228" s="28"/>
      <c r="X228" s="29"/>
      <c r="Y228" s="29"/>
      <c r="Z228" s="29"/>
      <c r="AA228" s="29"/>
      <c r="AB228" s="29"/>
    </row>
    <row r="229" spans="1:28" s="30" customFormat="1" x14ac:dyDescent="0.25">
      <c r="A229" s="59">
        <v>220</v>
      </c>
      <c r="B229" s="40" t="s">
        <v>28</v>
      </c>
      <c r="C229" s="41"/>
      <c r="D229" s="73" t="s">
        <v>72</v>
      </c>
      <c r="E229" s="73" t="s">
        <v>79</v>
      </c>
      <c r="F229" s="42" t="s">
        <v>11</v>
      </c>
      <c r="G229" s="61" t="s">
        <v>28</v>
      </c>
      <c r="H229" s="44">
        <v>32.700000000000003</v>
      </c>
      <c r="I229" s="44">
        <v>1.1000000000000001</v>
      </c>
      <c r="J229" s="144">
        <f t="shared" si="89"/>
        <v>36</v>
      </c>
      <c r="K229" s="46"/>
      <c r="L229" s="47"/>
      <c r="M229" s="72">
        <f t="shared" si="90"/>
        <v>0</v>
      </c>
      <c r="N229" s="72">
        <f t="shared" si="91"/>
        <v>0</v>
      </c>
      <c r="O229" s="72"/>
      <c r="P229" s="64">
        <f t="shared" si="92"/>
        <v>0</v>
      </c>
      <c r="Q229" s="28"/>
      <c r="R229" s="28"/>
      <c r="S229" s="28"/>
      <c r="T229" s="28"/>
      <c r="U229" s="28"/>
      <c r="V229" s="28"/>
      <c r="W229" s="28"/>
      <c r="X229" s="29"/>
      <c r="Y229" s="29"/>
      <c r="Z229" s="29"/>
      <c r="AA229" s="29"/>
      <c r="AB229" s="29"/>
    </row>
    <row r="230" spans="1:28" s="30" customFormat="1" x14ac:dyDescent="0.25">
      <c r="A230" s="59">
        <v>221</v>
      </c>
      <c r="B230" s="40" t="s">
        <v>28</v>
      </c>
      <c r="C230" s="41"/>
      <c r="D230" s="73" t="s">
        <v>73</v>
      </c>
      <c r="E230" s="73" t="s">
        <v>79</v>
      </c>
      <c r="F230" s="42" t="s">
        <v>11</v>
      </c>
      <c r="G230" s="61" t="s">
        <v>28</v>
      </c>
      <c r="H230" s="44">
        <v>21.9</v>
      </c>
      <c r="I230" s="44">
        <v>1.1000000000000001</v>
      </c>
      <c r="J230" s="144">
        <f t="shared" si="89"/>
        <v>24</v>
      </c>
      <c r="K230" s="46"/>
      <c r="L230" s="47"/>
      <c r="M230" s="72">
        <f t="shared" si="90"/>
        <v>0</v>
      </c>
      <c r="N230" s="72">
        <f t="shared" si="91"/>
        <v>0</v>
      </c>
      <c r="O230" s="72"/>
      <c r="P230" s="64">
        <f t="shared" si="92"/>
        <v>0</v>
      </c>
      <c r="Q230" s="28"/>
      <c r="R230" s="28"/>
      <c r="S230" s="28"/>
      <c r="T230" s="28"/>
      <c r="U230" s="28"/>
      <c r="V230" s="28"/>
      <c r="W230" s="28"/>
      <c r="X230" s="29"/>
      <c r="Y230" s="29"/>
      <c r="Z230" s="29"/>
      <c r="AA230" s="29"/>
      <c r="AB230" s="29"/>
    </row>
    <row r="231" spans="1:28" s="30" customFormat="1" x14ac:dyDescent="0.25">
      <c r="A231" s="59">
        <v>222</v>
      </c>
      <c r="B231" s="40" t="s">
        <v>28</v>
      </c>
      <c r="C231" s="41"/>
      <c r="D231" s="73" t="s">
        <v>74</v>
      </c>
      <c r="E231" s="73" t="s">
        <v>79</v>
      </c>
      <c r="F231" s="42" t="s">
        <v>11</v>
      </c>
      <c r="G231" s="61" t="s">
        <v>28</v>
      </c>
      <c r="H231" s="44">
        <v>10.7</v>
      </c>
      <c r="I231" s="44">
        <v>1.1000000000000001</v>
      </c>
      <c r="J231" s="144">
        <f t="shared" si="89"/>
        <v>12</v>
      </c>
      <c r="K231" s="46"/>
      <c r="L231" s="47"/>
      <c r="M231" s="72">
        <f t="shared" si="90"/>
        <v>0</v>
      </c>
      <c r="N231" s="72">
        <f t="shared" si="91"/>
        <v>0</v>
      </c>
      <c r="O231" s="72"/>
      <c r="P231" s="64">
        <f t="shared" si="92"/>
        <v>0</v>
      </c>
      <c r="Q231" s="28"/>
      <c r="R231" s="28"/>
      <c r="S231" s="28"/>
      <c r="T231" s="28"/>
      <c r="U231" s="28"/>
      <c r="V231" s="28"/>
      <c r="W231" s="28"/>
      <c r="X231" s="29"/>
      <c r="Y231" s="29"/>
      <c r="Z231" s="29"/>
      <c r="AA231" s="29"/>
      <c r="AB231" s="29"/>
    </row>
    <row r="232" spans="1:28" s="30" customFormat="1" x14ac:dyDescent="0.25">
      <c r="A232" s="59">
        <v>223</v>
      </c>
      <c r="B232" s="40" t="s">
        <v>28</v>
      </c>
      <c r="C232" s="41"/>
      <c r="D232" s="73" t="s">
        <v>76</v>
      </c>
      <c r="E232" s="73" t="s">
        <v>79</v>
      </c>
      <c r="F232" s="42" t="s">
        <v>11</v>
      </c>
      <c r="G232" s="61" t="s">
        <v>28</v>
      </c>
      <c r="H232" s="44">
        <v>6.7</v>
      </c>
      <c r="I232" s="44">
        <v>1.1000000000000001</v>
      </c>
      <c r="J232" s="144">
        <f t="shared" si="89"/>
        <v>7</v>
      </c>
      <c r="K232" s="46"/>
      <c r="L232" s="47"/>
      <c r="M232" s="72">
        <f t="shared" si="90"/>
        <v>0</v>
      </c>
      <c r="N232" s="72">
        <f t="shared" si="91"/>
        <v>0</v>
      </c>
      <c r="O232" s="72"/>
      <c r="P232" s="64">
        <f t="shared" si="92"/>
        <v>0</v>
      </c>
      <c r="Q232" s="28"/>
      <c r="R232" s="28"/>
      <c r="S232" s="28"/>
      <c r="T232" s="28"/>
      <c r="U232" s="28"/>
      <c r="V232" s="28"/>
      <c r="W232" s="28"/>
      <c r="X232" s="29"/>
      <c r="Y232" s="29"/>
      <c r="Z232" s="29"/>
      <c r="AA232" s="29"/>
      <c r="AB232" s="29"/>
    </row>
    <row r="233" spans="1:28" s="208" customFormat="1" x14ac:dyDescent="0.25">
      <c r="A233" s="31">
        <v>224</v>
      </c>
      <c r="B233" s="31" t="s">
        <v>522</v>
      </c>
      <c r="C233" s="120" t="s">
        <v>549</v>
      </c>
      <c r="D233" s="121" t="s">
        <v>550</v>
      </c>
      <c r="E233" s="122"/>
      <c r="F233" s="123" t="s">
        <v>10</v>
      </c>
      <c r="G233" s="124" t="s">
        <v>28</v>
      </c>
      <c r="H233" s="125">
        <f>H234+H235+H236</f>
        <v>36</v>
      </c>
      <c r="I233" s="125">
        <v>1</v>
      </c>
      <c r="J233" s="149">
        <f>ROUND(I233*H233,2)</f>
        <v>36</v>
      </c>
      <c r="K233" s="126"/>
      <c r="L233" s="127"/>
      <c r="M233" s="39">
        <f>K233+L233</f>
        <v>0</v>
      </c>
      <c r="N233" s="39"/>
      <c r="O233" s="39">
        <f>L233*J233</f>
        <v>0</v>
      </c>
      <c r="P233" s="39">
        <f>ROUND(N233+O233,2)</f>
        <v>0</v>
      </c>
      <c r="Q233" s="28"/>
      <c r="R233" s="257"/>
      <c r="S233" s="257"/>
      <c r="T233" s="257"/>
      <c r="U233" s="257"/>
      <c r="V233" s="257"/>
      <c r="W233" s="257"/>
      <c r="X233" s="13"/>
      <c r="Y233" s="13"/>
      <c r="Z233" s="13"/>
      <c r="AA233" s="13"/>
      <c r="AB233" s="13"/>
    </row>
    <row r="234" spans="1:28" s="30" customFormat="1" x14ac:dyDescent="0.25">
      <c r="A234" s="59">
        <v>225</v>
      </c>
      <c r="B234" s="40" t="s">
        <v>28</v>
      </c>
      <c r="C234" s="41"/>
      <c r="D234" s="71" t="s">
        <v>515</v>
      </c>
      <c r="E234" s="66"/>
      <c r="F234" s="42" t="s">
        <v>11</v>
      </c>
      <c r="G234" s="61" t="s">
        <v>28</v>
      </c>
      <c r="H234" s="44" t="s">
        <v>146</v>
      </c>
      <c r="I234" s="44">
        <v>1.1000000000000001</v>
      </c>
      <c r="J234" s="144">
        <f t="shared" si="89"/>
        <v>2</v>
      </c>
      <c r="K234" s="46"/>
      <c r="L234" s="47"/>
      <c r="M234" s="72">
        <f t="shared" si="90"/>
        <v>0</v>
      </c>
      <c r="N234" s="72">
        <f t="shared" si="91"/>
        <v>0</v>
      </c>
      <c r="O234" s="72"/>
      <c r="P234" s="64">
        <f t="shared" si="92"/>
        <v>0</v>
      </c>
      <c r="Q234" s="28"/>
      <c r="R234" s="28"/>
      <c r="S234" s="28"/>
      <c r="T234" s="28"/>
      <c r="U234" s="28"/>
      <c r="V234" s="28"/>
      <c r="W234" s="28"/>
      <c r="X234" s="29"/>
      <c r="Y234" s="29"/>
      <c r="Z234" s="29"/>
      <c r="AA234" s="29"/>
      <c r="AB234" s="29"/>
    </row>
    <row r="235" spans="1:28" s="30" customFormat="1" x14ac:dyDescent="0.25">
      <c r="A235" s="59">
        <v>226</v>
      </c>
      <c r="B235" s="40" t="s">
        <v>28</v>
      </c>
      <c r="C235" s="41"/>
      <c r="D235" s="71" t="s">
        <v>370</v>
      </c>
      <c r="E235" s="66"/>
      <c r="F235" s="42" t="s">
        <v>11</v>
      </c>
      <c r="G235" s="61" t="s">
        <v>28</v>
      </c>
      <c r="H235" s="44" t="s">
        <v>150</v>
      </c>
      <c r="I235" s="44">
        <v>1.1000000000000001</v>
      </c>
      <c r="J235" s="144">
        <f t="shared" ref="J235:J236" si="93">ROUND(I235*H235,0)</f>
        <v>19</v>
      </c>
      <c r="K235" s="46"/>
      <c r="L235" s="47"/>
      <c r="M235" s="72">
        <f t="shared" si="90"/>
        <v>0</v>
      </c>
      <c r="N235" s="72">
        <f t="shared" si="91"/>
        <v>0</v>
      </c>
      <c r="O235" s="72"/>
      <c r="P235" s="64">
        <f t="shared" si="92"/>
        <v>0</v>
      </c>
      <c r="Q235" s="28"/>
      <c r="R235" s="28"/>
      <c r="S235" s="28"/>
      <c r="T235" s="28"/>
      <c r="U235" s="28"/>
      <c r="V235" s="28"/>
      <c r="W235" s="28"/>
      <c r="X235" s="29"/>
      <c r="Y235" s="29"/>
      <c r="Z235" s="29"/>
      <c r="AA235" s="29"/>
      <c r="AB235" s="29"/>
    </row>
    <row r="236" spans="1:28" s="30" customFormat="1" x14ac:dyDescent="0.25">
      <c r="A236" s="59">
        <v>227</v>
      </c>
      <c r="B236" s="40" t="s">
        <v>28</v>
      </c>
      <c r="C236" s="41"/>
      <c r="D236" s="71" t="s">
        <v>516</v>
      </c>
      <c r="E236" s="66"/>
      <c r="F236" s="42" t="s">
        <v>11</v>
      </c>
      <c r="G236" s="61" t="s">
        <v>28</v>
      </c>
      <c r="H236" s="44" t="s">
        <v>150</v>
      </c>
      <c r="I236" s="44">
        <v>1.1000000000000001</v>
      </c>
      <c r="J236" s="144">
        <f t="shared" si="93"/>
        <v>19</v>
      </c>
      <c r="K236" s="46"/>
      <c r="L236" s="47"/>
      <c r="M236" s="72">
        <f t="shared" si="90"/>
        <v>0</v>
      </c>
      <c r="N236" s="72">
        <f t="shared" si="91"/>
        <v>0</v>
      </c>
      <c r="O236" s="72"/>
      <c r="P236" s="64">
        <f t="shared" si="92"/>
        <v>0</v>
      </c>
      <c r="Q236" s="28"/>
      <c r="R236" s="28"/>
      <c r="S236" s="28"/>
      <c r="T236" s="28"/>
      <c r="U236" s="28"/>
      <c r="V236" s="28"/>
      <c r="W236" s="28"/>
      <c r="X236" s="29"/>
      <c r="Y236" s="29"/>
      <c r="Z236" s="29"/>
      <c r="AA236" s="29"/>
      <c r="AB236" s="29"/>
    </row>
    <row r="237" spans="1:28" s="131" customFormat="1" x14ac:dyDescent="0.25">
      <c r="A237" s="31">
        <v>228</v>
      </c>
      <c r="B237" s="31" t="s">
        <v>522</v>
      </c>
      <c r="C237" s="253" t="s">
        <v>543</v>
      </c>
      <c r="D237" s="121" t="s">
        <v>37</v>
      </c>
      <c r="E237" s="122"/>
      <c r="F237" s="123" t="s">
        <v>10</v>
      </c>
      <c r="G237" s="124" t="s">
        <v>29</v>
      </c>
      <c r="H237" s="125">
        <f>H238+H239+H240+H241+H242+H243+H244+H245+H246+H247+H248+H249</f>
        <v>33</v>
      </c>
      <c r="I237" s="125">
        <v>1</v>
      </c>
      <c r="J237" s="36">
        <f>ROUND(I237*H237,2)</f>
        <v>33</v>
      </c>
      <c r="K237" s="126"/>
      <c r="L237" s="127"/>
      <c r="M237" s="128">
        <f>K237+L237</f>
        <v>0</v>
      </c>
      <c r="N237" s="128"/>
      <c r="O237" s="128">
        <f>L237*J237</f>
        <v>0</v>
      </c>
      <c r="P237" s="39">
        <f>ROUND(N237+O237,2)</f>
        <v>0</v>
      </c>
      <c r="Q237" s="129"/>
      <c r="R237" s="129"/>
      <c r="S237" s="129"/>
      <c r="T237" s="129"/>
      <c r="U237" s="129"/>
      <c r="V237" s="129"/>
      <c r="W237" s="129"/>
      <c r="X237" s="130"/>
      <c r="Y237" s="130"/>
      <c r="Z237" s="130"/>
      <c r="AA237" s="130"/>
      <c r="AB237" s="130"/>
    </row>
    <row r="238" spans="1:28" s="30" customFormat="1" x14ac:dyDescent="0.25">
      <c r="A238" s="59">
        <v>229</v>
      </c>
      <c r="B238" s="40" t="s">
        <v>28</v>
      </c>
      <c r="C238" s="60"/>
      <c r="D238" s="73" t="s">
        <v>421</v>
      </c>
      <c r="E238" s="73" t="s">
        <v>422</v>
      </c>
      <c r="F238" s="42" t="s">
        <v>11</v>
      </c>
      <c r="G238" s="61" t="s">
        <v>29</v>
      </c>
      <c r="H238" s="44" t="s">
        <v>144</v>
      </c>
      <c r="I238" s="44">
        <v>1</v>
      </c>
      <c r="J238" s="144">
        <f t="shared" ref="J238:J239" si="94">ROUND(I238*H238,0)</f>
        <v>1</v>
      </c>
      <c r="K238" s="62"/>
      <c r="L238" s="63"/>
      <c r="M238" s="72">
        <f t="shared" ref="M238" si="95">K238+L238</f>
        <v>0</v>
      </c>
      <c r="N238" s="72">
        <f t="shared" ref="N238" si="96">K238*J238</f>
        <v>0</v>
      </c>
      <c r="O238" s="72"/>
      <c r="P238" s="64">
        <f t="shared" ref="P238" si="97">ROUND(N238+O238,2)</f>
        <v>0</v>
      </c>
      <c r="Q238" s="28"/>
      <c r="R238" s="28"/>
      <c r="S238" s="28"/>
      <c r="T238" s="28"/>
      <c r="U238" s="28"/>
      <c r="V238" s="28"/>
      <c r="W238" s="28"/>
      <c r="X238" s="29"/>
      <c r="Y238" s="29"/>
      <c r="Z238" s="29"/>
      <c r="AA238" s="29"/>
      <c r="AB238" s="29"/>
    </row>
    <row r="239" spans="1:28" s="30" customFormat="1" x14ac:dyDescent="0.25">
      <c r="A239" s="59">
        <v>230</v>
      </c>
      <c r="B239" s="40" t="s">
        <v>28</v>
      </c>
      <c r="C239" s="60"/>
      <c r="D239" s="73" t="s">
        <v>226</v>
      </c>
      <c r="E239" s="73" t="s">
        <v>227</v>
      </c>
      <c r="F239" s="42" t="s">
        <v>11</v>
      </c>
      <c r="G239" s="61" t="s">
        <v>29</v>
      </c>
      <c r="H239" s="44" t="s">
        <v>146</v>
      </c>
      <c r="I239" s="44">
        <v>1</v>
      </c>
      <c r="J239" s="144">
        <f t="shared" si="94"/>
        <v>2</v>
      </c>
      <c r="K239" s="62"/>
      <c r="L239" s="63"/>
      <c r="M239" s="72">
        <f t="shared" ref="M239:M249" si="98">K239+L239</f>
        <v>0</v>
      </c>
      <c r="N239" s="72">
        <f t="shared" ref="N239:N249" si="99">K239*J239</f>
        <v>0</v>
      </c>
      <c r="O239" s="72"/>
      <c r="P239" s="64">
        <f t="shared" ref="P239:P249" si="100">ROUND(N239+O239,2)</f>
        <v>0</v>
      </c>
      <c r="Q239" s="28"/>
      <c r="R239" s="28"/>
      <c r="S239" s="28"/>
      <c r="T239" s="28"/>
      <c r="U239" s="28"/>
      <c r="V239" s="28"/>
      <c r="W239" s="28"/>
      <c r="X239" s="29"/>
      <c r="Y239" s="29"/>
      <c r="Z239" s="29"/>
      <c r="AA239" s="29"/>
      <c r="AB239" s="29"/>
    </row>
    <row r="240" spans="1:28" s="30" customFormat="1" x14ac:dyDescent="0.25">
      <c r="A240" s="59">
        <v>231</v>
      </c>
      <c r="B240" s="40" t="s">
        <v>28</v>
      </c>
      <c r="C240" s="60"/>
      <c r="D240" s="73" t="s">
        <v>228</v>
      </c>
      <c r="E240" s="73" t="s">
        <v>229</v>
      </c>
      <c r="F240" s="42" t="s">
        <v>11</v>
      </c>
      <c r="G240" s="61" t="s">
        <v>29</v>
      </c>
      <c r="H240" s="44" t="s">
        <v>149</v>
      </c>
      <c r="I240" s="44">
        <v>1</v>
      </c>
      <c r="J240" s="144">
        <f t="shared" ref="J240:J249" si="101">ROUND(I240*H240,0)</f>
        <v>4</v>
      </c>
      <c r="K240" s="62"/>
      <c r="L240" s="63"/>
      <c r="M240" s="72">
        <f t="shared" si="98"/>
        <v>0</v>
      </c>
      <c r="N240" s="72">
        <f t="shared" si="99"/>
        <v>0</v>
      </c>
      <c r="O240" s="72"/>
      <c r="P240" s="64">
        <f t="shared" si="100"/>
        <v>0</v>
      </c>
      <c r="Q240" s="28"/>
      <c r="R240" s="28"/>
      <c r="S240" s="28"/>
      <c r="T240" s="28"/>
      <c r="U240" s="28"/>
      <c r="V240" s="28"/>
      <c r="W240" s="28"/>
      <c r="X240" s="29"/>
      <c r="Y240" s="29"/>
      <c r="Z240" s="29"/>
      <c r="AA240" s="29"/>
      <c r="AB240" s="29"/>
    </row>
    <row r="241" spans="1:28" s="30" customFormat="1" x14ac:dyDescent="0.25">
      <c r="A241" s="59">
        <v>232</v>
      </c>
      <c r="B241" s="40" t="s">
        <v>28</v>
      </c>
      <c r="C241" s="60"/>
      <c r="D241" s="73" t="s">
        <v>230</v>
      </c>
      <c r="E241" s="73" t="s">
        <v>231</v>
      </c>
      <c r="F241" s="42" t="s">
        <v>11</v>
      </c>
      <c r="G241" s="61" t="s">
        <v>29</v>
      </c>
      <c r="H241" s="44" t="s">
        <v>148</v>
      </c>
      <c r="I241" s="44">
        <v>1</v>
      </c>
      <c r="J241" s="144">
        <f t="shared" si="101"/>
        <v>3</v>
      </c>
      <c r="K241" s="62"/>
      <c r="L241" s="63"/>
      <c r="M241" s="72">
        <f t="shared" si="98"/>
        <v>0</v>
      </c>
      <c r="N241" s="72">
        <f t="shared" si="99"/>
        <v>0</v>
      </c>
      <c r="O241" s="72"/>
      <c r="P241" s="64">
        <f t="shared" si="100"/>
        <v>0</v>
      </c>
      <c r="Q241" s="28"/>
      <c r="R241" s="28"/>
      <c r="S241" s="28"/>
      <c r="T241" s="28"/>
      <c r="U241" s="28"/>
      <c r="V241" s="28"/>
      <c r="W241" s="28"/>
      <c r="X241" s="29"/>
      <c r="Y241" s="29"/>
      <c r="Z241" s="29"/>
      <c r="AA241" s="29"/>
      <c r="AB241" s="29"/>
    </row>
    <row r="242" spans="1:28" s="30" customFormat="1" x14ac:dyDescent="0.25">
      <c r="A242" s="59">
        <v>233</v>
      </c>
      <c r="B242" s="40" t="s">
        <v>28</v>
      </c>
      <c r="C242" s="60"/>
      <c r="D242" s="73" t="s">
        <v>232</v>
      </c>
      <c r="E242" s="73" t="s">
        <v>233</v>
      </c>
      <c r="F242" s="42" t="s">
        <v>11</v>
      </c>
      <c r="G242" s="61" t="s">
        <v>29</v>
      </c>
      <c r="H242" s="44" t="s">
        <v>144</v>
      </c>
      <c r="I242" s="44">
        <v>1</v>
      </c>
      <c r="J242" s="144">
        <f t="shared" si="101"/>
        <v>1</v>
      </c>
      <c r="K242" s="62"/>
      <c r="L242" s="63"/>
      <c r="M242" s="72">
        <f t="shared" si="98"/>
        <v>0</v>
      </c>
      <c r="N242" s="72">
        <f t="shared" si="99"/>
        <v>0</v>
      </c>
      <c r="O242" s="72"/>
      <c r="P242" s="64">
        <f t="shared" si="100"/>
        <v>0</v>
      </c>
      <c r="Q242" s="28"/>
      <c r="R242" s="28"/>
      <c r="S242" s="28"/>
      <c r="T242" s="28"/>
      <c r="U242" s="28"/>
      <c r="V242" s="28"/>
      <c r="W242" s="28"/>
      <c r="X242" s="29"/>
      <c r="Y242" s="29"/>
      <c r="Z242" s="29"/>
      <c r="AA242" s="29"/>
      <c r="AB242" s="29"/>
    </row>
    <row r="243" spans="1:28" s="30" customFormat="1" x14ac:dyDescent="0.25">
      <c r="A243" s="59">
        <v>234</v>
      </c>
      <c r="B243" s="40" t="s">
        <v>28</v>
      </c>
      <c r="C243" s="60"/>
      <c r="D243" s="73" t="s">
        <v>234</v>
      </c>
      <c r="E243" s="73" t="s">
        <v>235</v>
      </c>
      <c r="F243" s="42" t="s">
        <v>11</v>
      </c>
      <c r="G243" s="61" t="s">
        <v>29</v>
      </c>
      <c r="H243" s="44" t="s">
        <v>149</v>
      </c>
      <c r="I243" s="44">
        <v>1</v>
      </c>
      <c r="J243" s="144">
        <f t="shared" si="101"/>
        <v>4</v>
      </c>
      <c r="K243" s="62"/>
      <c r="L243" s="63"/>
      <c r="M243" s="72">
        <f t="shared" si="98"/>
        <v>0</v>
      </c>
      <c r="N243" s="72">
        <f t="shared" si="99"/>
        <v>0</v>
      </c>
      <c r="O243" s="72"/>
      <c r="P243" s="64">
        <f t="shared" si="100"/>
        <v>0</v>
      </c>
      <c r="Q243" s="28"/>
      <c r="R243" s="28"/>
      <c r="S243" s="28"/>
      <c r="T243" s="28"/>
      <c r="U243" s="28"/>
      <c r="V243" s="28"/>
      <c r="W243" s="28"/>
      <c r="X243" s="29"/>
      <c r="Y243" s="29"/>
      <c r="Z243" s="29"/>
      <c r="AA243" s="29"/>
      <c r="AB243" s="29"/>
    </row>
    <row r="244" spans="1:28" s="30" customFormat="1" x14ac:dyDescent="0.25">
      <c r="A244" s="59">
        <v>235</v>
      </c>
      <c r="B244" s="40" t="s">
        <v>28</v>
      </c>
      <c r="C244" s="60"/>
      <c r="D244" s="73" t="s">
        <v>236</v>
      </c>
      <c r="E244" s="73" t="s">
        <v>237</v>
      </c>
      <c r="F244" s="42" t="s">
        <v>11</v>
      </c>
      <c r="G244" s="61" t="s">
        <v>29</v>
      </c>
      <c r="H244" s="44" t="s">
        <v>144</v>
      </c>
      <c r="I244" s="44">
        <v>1</v>
      </c>
      <c r="J244" s="144">
        <f t="shared" si="101"/>
        <v>1</v>
      </c>
      <c r="K244" s="62"/>
      <c r="L244" s="63"/>
      <c r="M244" s="72">
        <f t="shared" si="98"/>
        <v>0</v>
      </c>
      <c r="N244" s="72">
        <f t="shared" si="99"/>
        <v>0</v>
      </c>
      <c r="O244" s="72"/>
      <c r="P244" s="64">
        <f t="shared" si="100"/>
        <v>0</v>
      </c>
      <c r="Q244" s="28"/>
      <c r="R244" s="28"/>
      <c r="S244" s="28"/>
      <c r="T244" s="28"/>
      <c r="U244" s="28"/>
      <c r="V244" s="28"/>
      <c r="W244" s="28"/>
      <c r="X244" s="29"/>
      <c r="Y244" s="29"/>
      <c r="Z244" s="29"/>
      <c r="AA244" s="29"/>
      <c r="AB244" s="29"/>
    </row>
    <row r="245" spans="1:28" s="30" customFormat="1" x14ac:dyDescent="0.25">
      <c r="A245" s="59">
        <v>236</v>
      </c>
      <c r="B245" s="40" t="s">
        <v>28</v>
      </c>
      <c r="C245" s="60"/>
      <c r="D245" s="73" t="s">
        <v>499</v>
      </c>
      <c r="E245" s="73" t="s">
        <v>500</v>
      </c>
      <c r="F245" s="42" t="s">
        <v>11</v>
      </c>
      <c r="G245" s="61" t="s">
        <v>29</v>
      </c>
      <c r="H245" s="44" t="s">
        <v>148</v>
      </c>
      <c r="I245" s="44">
        <v>1</v>
      </c>
      <c r="J245" s="144">
        <f t="shared" si="101"/>
        <v>3</v>
      </c>
      <c r="K245" s="62"/>
      <c r="L245" s="63"/>
      <c r="M245" s="72">
        <f t="shared" si="98"/>
        <v>0</v>
      </c>
      <c r="N245" s="72">
        <f t="shared" si="99"/>
        <v>0</v>
      </c>
      <c r="O245" s="72"/>
      <c r="P245" s="64">
        <f t="shared" si="100"/>
        <v>0</v>
      </c>
      <c r="Q245" s="28"/>
      <c r="R245" s="28"/>
      <c r="S245" s="28"/>
      <c r="T245" s="28"/>
      <c r="U245" s="28"/>
      <c r="V245" s="28"/>
      <c r="W245" s="28"/>
      <c r="X245" s="29"/>
      <c r="Y245" s="29"/>
      <c r="Z245" s="29"/>
      <c r="AA245" s="29"/>
      <c r="AB245" s="29"/>
    </row>
    <row r="246" spans="1:28" s="30" customFormat="1" x14ac:dyDescent="0.25">
      <c r="A246" s="59">
        <v>237</v>
      </c>
      <c r="B246" s="40" t="s">
        <v>28</v>
      </c>
      <c r="C246" s="60"/>
      <c r="D246" s="73" t="s">
        <v>501</v>
      </c>
      <c r="E246" s="73" t="s">
        <v>502</v>
      </c>
      <c r="F246" s="42" t="s">
        <v>11</v>
      </c>
      <c r="G246" s="61" t="s">
        <v>29</v>
      </c>
      <c r="H246" s="44" t="s">
        <v>144</v>
      </c>
      <c r="I246" s="44">
        <v>1</v>
      </c>
      <c r="J246" s="144">
        <f t="shared" si="101"/>
        <v>1</v>
      </c>
      <c r="K246" s="62"/>
      <c r="L246" s="63"/>
      <c r="M246" s="72">
        <f t="shared" si="98"/>
        <v>0</v>
      </c>
      <c r="N246" s="72">
        <f t="shared" si="99"/>
        <v>0</v>
      </c>
      <c r="O246" s="72"/>
      <c r="P246" s="64">
        <f t="shared" si="100"/>
        <v>0</v>
      </c>
      <c r="Q246" s="28"/>
      <c r="R246" s="28"/>
      <c r="S246" s="28"/>
      <c r="T246" s="28"/>
      <c r="U246" s="28"/>
      <c r="V246" s="28"/>
      <c r="W246" s="28"/>
      <c r="X246" s="29"/>
      <c r="Y246" s="29"/>
      <c r="Z246" s="29"/>
      <c r="AA246" s="29"/>
      <c r="AB246" s="29"/>
    </row>
    <row r="247" spans="1:28" s="30" customFormat="1" x14ac:dyDescent="0.25">
      <c r="A247" s="59">
        <v>238</v>
      </c>
      <c r="B247" s="40" t="s">
        <v>28</v>
      </c>
      <c r="C247" s="60"/>
      <c r="D247" s="73" t="s">
        <v>290</v>
      </c>
      <c r="E247" s="73" t="s">
        <v>291</v>
      </c>
      <c r="F247" s="42" t="s">
        <v>11</v>
      </c>
      <c r="G247" s="61" t="s">
        <v>29</v>
      </c>
      <c r="H247" s="44" t="s">
        <v>149</v>
      </c>
      <c r="I247" s="44">
        <v>1</v>
      </c>
      <c r="J247" s="144">
        <f t="shared" si="101"/>
        <v>4</v>
      </c>
      <c r="K247" s="62"/>
      <c r="L247" s="63"/>
      <c r="M247" s="72">
        <f t="shared" si="98"/>
        <v>0</v>
      </c>
      <c r="N247" s="72">
        <f t="shared" si="99"/>
        <v>0</v>
      </c>
      <c r="O247" s="72"/>
      <c r="P247" s="64">
        <f t="shared" si="100"/>
        <v>0</v>
      </c>
      <c r="Q247" s="28"/>
      <c r="R247" s="28"/>
      <c r="S247" s="28"/>
      <c r="T247" s="28"/>
      <c r="U247" s="28"/>
      <c r="V247" s="28"/>
      <c r="W247" s="28"/>
      <c r="X247" s="29"/>
      <c r="Y247" s="29"/>
      <c r="Z247" s="29"/>
      <c r="AA247" s="29"/>
      <c r="AB247" s="29"/>
    </row>
    <row r="248" spans="1:28" s="30" customFormat="1" x14ac:dyDescent="0.25">
      <c r="A248" s="59">
        <v>239</v>
      </c>
      <c r="B248" s="40" t="s">
        <v>28</v>
      </c>
      <c r="C248" s="60"/>
      <c r="D248" s="73" t="s">
        <v>503</v>
      </c>
      <c r="E248" s="73" t="s">
        <v>504</v>
      </c>
      <c r="F248" s="42" t="s">
        <v>11</v>
      </c>
      <c r="G248" s="61" t="s">
        <v>29</v>
      </c>
      <c r="H248" s="44" t="s">
        <v>300</v>
      </c>
      <c r="I248" s="44">
        <v>1</v>
      </c>
      <c r="J248" s="144">
        <f t="shared" si="101"/>
        <v>7</v>
      </c>
      <c r="K248" s="62"/>
      <c r="L248" s="63"/>
      <c r="M248" s="72">
        <f t="shared" si="98"/>
        <v>0</v>
      </c>
      <c r="N248" s="72">
        <f t="shared" si="99"/>
        <v>0</v>
      </c>
      <c r="O248" s="72"/>
      <c r="P248" s="64">
        <f t="shared" si="100"/>
        <v>0</v>
      </c>
      <c r="Q248" s="28"/>
      <c r="R248" s="28"/>
      <c r="S248" s="28"/>
      <c r="T248" s="28"/>
      <c r="U248" s="28"/>
      <c r="V248" s="28"/>
      <c r="W248" s="28"/>
      <c r="X248" s="29"/>
      <c r="Y248" s="29"/>
      <c r="Z248" s="29"/>
      <c r="AA248" s="29"/>
      <c r="AB248" s="29"/>
    </row>
    <row r="249" spans="1:28" s="30" customFormat="1" x14ac:dyDescent="0.25">
      <c r="A249" s="59">
        <v>240</v>
      </c>
      <c r="B249" s="40" t="s">
        <v>28</v>
      </c>
      <c r="C249" s="60"/>
      <c r="D249" s="73" t="s">
        <v>296</v>
      </c>
      <c r="E249" s="73" t="s">
        <v>297</v>
      </c>
      <c r="F249" s="42" t="s">
        <v>11</v>
      </c>
      <c r="G249" s="61" t="s">
        <v>29</v>
      </c>
      <c r="H249" s="44" t="s">
        <v>146</v>
      </c>
      <c r="I249" s="44">
        <v>1</v>
      </c>
      <c r="J249" s="144">
        <f t="shared" si="101"/>
        <v>2</v>
      </c>
      <c r="K249" s="62"/>
      <c r="L249" s="63"/>
      <c r="M249" s="72">
        <f t="shared" si="98"/>
        <v>0</v>
      </c>
      <c r="N249" s="72">
        <f t="shared" si="99"/>
        <v>0</v>
      </c>
      <c r="O249" s="72"/>
      <c r="P249" s="64">
        <f t="shared" si="100"/>
        <v>0</v>
      </c>
      <c r="Q249" s="28"/>
      <c r="R249" s="28"/>
      <c r="S249" s="28"/>
      <c r="T249" s="28"/>
      <c r="U249" s="28"/>
      <c r="V249" s="28"/>
      <c r="W249" s="28"/>
      <c r="X249" s="29"/>
      <c r="Y249" s="29"/>
      <c r="Z249" s="29"/>
      <c r="AA249" s="29"/>
      <c r="AB249" s="29"/>
    </row>
    <row r="250" spans="1:28" s="30" customFormat="1" x14ac:dyDescent="0.25">
      <c r="A250" s="31">
        <v>241</v>
      </c>
      <c r="B250" s="31" t="s">
        <v>522</v>
      </c>
      <c r="C250" s="32" t="s">
        <v>535</v>
      </c>
      <c r="D250" s="33" t="s">
        <v>36</v>
      </c>
      <c r="E250" s="77"/>
      <c r="F250" s="34" t="s">
        <v>10</v>
      </c>
      <c r="G250" s="35" t="s">
        <v>28</v>
      </c>
      <c r="H250" s="69">
        <f>SUM(H251:H254)</f>
        <v>344.28000000000003</v>
      </c>
      <c r="I250" s="69">
        <v>1</v>
      </c>
      <c r="J250" s="36">
        <f>ROUND(I250*H250,2)</f>
        <v>344.28</v>
      </c>
      <c r="K250" s="37"/>
      <c r="L250" s="38"/>
      <c r="M250" s="39">
        <f>K250+L250</f>
        <v>0</v>
      </c>
      <c r="N250" s="39"/>
      <c r="O250" s="39">
        <f>L250*J250</f>
        <v>0</v>
      </c>
      <c r="P250" s="39">
        <f>ROUND(N250+O250,2)</f>
        <v>0</v>
      </c>
      <c r="Q250" s="28"/>
      <c r="R250" s="28"/>
      <c r="S250" s="28"/>
      <c r="T250" s="28"/>
      <c r="U250" s="28"/>
      <c r="V250" s="28"/>
      <c r="W250" s="28"/>
      <c r="X250" s="29"/>
      <c r="Y250" s="29"/>
      <c r="Z250" s="29"/>
      <c r="AA250" s="29"/>
      <c r="AB250" s="29"/>
    </row>
    <row r="251" spans="1:28" s="30" customFormat="1" x14ac:dyDescent="0.25">
      <c r="A251" s="59">
        <v>242</v>
      </c>
      <c r="B251" s="40" t="s">
        <v>28</v>
      </c>
      <c r="C251" s="41"/>
      <c r="D251" s="73" t="s">
        <v>57</v>
      </c>
      <c r="E251" s="73" t="s">
        <v>507</v>
      </c>
      <c r="F251" s="42" t="s">
        <v>11</v>
      </c>
      <c r="G251" s="61" t="s">
        <v>28</v>
      </c>
      <c r="H251" s="67">
        <f>66.9+3.63</f>
        <v>70.53</v>
      </c>
      <c r="I251" s="44">
        <v>1.1000000000000001</v>
      </c>
      <c r="J251" s="144">
        <f t="shared" ref="J251:J254" si="102">ROUND(I251*H251,0)</f>
        <v>78</v>
      </c>
      <c r="K251" s="46"/>
      <c r="L251" s="47"/>
      <c r="M251" s="72">
        <f t="shared" ref="M251:M254" si="103">K251+L251</f>
        <v>0</v>
      </c>
      <c r="N251" s="72">
        <f t="shared" ref="N251:N254" si="104">K251*J251</f>
        <v>0</v>
      </c>
      <c r="O251" s="72"/>
      <c r="P251" s="64">
        <f t="shared" ref="P251:P254" si="105">ROUND(N251+O251,2)</f>
        <v>0</v>
      </c>
      <c r="Q251" s="28"/>
      <c r="R251" s="28"/>
      <c r="S251" s="28"/>
      <c r="T251" s="28"/>
      <c r="U251" s="28"/>
      <c r="V251" s="28"/>
      <c r="W251" s="28"/>
      <c r="X251" s="29"/>
      <c r="Y251" s="29"/>
      <c r="Z251" s="29"/>
      <c r="AA251" s="29"/>
      <c r="AB251" s="29"/>
    </row>
    <row r="252" spans="1:28" s="30" customFormat="1" x14ac:dyDescent="0.25">
      <c r="A252" s="59">
        <v>243</v>
      </c>
      <c r="B252" s="40" t="s">
        <v>28</v>
      </c>
      <c r="C252" s="41"/>
      <c r="D252" s="73" t="s">
        <v>58</v>
      </c>
      <c r="E252" s="73" t="s">
        <v>507</v>
      </c>
      <c r="F252" s="42" t="s">
        <v>11</v>
      </c>
      <c r="G252" s="61" t="s">
        <v>28</v>
      </c>
      <c r="H252" s="67">
        <f>31.8+0.43</f>
        <v>32.230000000000004</v>
      </c>
      <c r="I252" s="44">
        <v>1.1000000000000001</v>
      </c>
      <c r="J252" s="144">
        <f t="shared" si="102"/>
        <v>35</v>
      </c>
      <c r="K252" s="46"/>
      <c r="L252" s="47"/>
      <c r="M252" s="72">
        <f t="shared" si="103"/>
        <v>0</v>
      </c>
      <c r="N252" s="72">
        <f t="shared" si="104"/>
        <v>0</v>
      </c>
      <c r="O252" s="72"/>
      <c r="P252" s="64">
        <f t="shared" si="105"/>
        <v>0</v>
      </c>
      <c r="Q252" s="28"/>
      <c r="R252" s="28"/>
      <c r="S252" s="28"/>
      <c r="T252" s="28"/>
      <c r="U252" s="28"/>
      <c r="V252" s="28"/>
      <c r="W252" s="28"/>
      <c r="X252" s="29"/>
      <c r="Y252" s="29"/>
      <c r="Z252" s="29"/>
      <c r="AA252" s="29"/>
      <c r="AB252" s="29"/>
    </row>
    <row r="253" spans="1:28" s="30" customFormat="1" x14ac:dyDescent="0.25">
      <c r="A253" s="59">
        <v>244</v>
      </c>
      <c r="B253" s="40" t="s">
        <v>28</v>
      </c>
      <c r="C253" s="41"/>
      <c r="D253" s="73" t="s">
        <v>59</v>
      </c>
      <c r="E253" s="73" t="s">
        <v>507</v>
      </c>
      <c r="F253" s="42" t="s">
        <v>11</v>
      </c>
      <c r="G253" s="61" t="s">
        <v>28</v>
      </c>
      <c r="H253" s="67">
        <f>69.7+0.45</f>
        <v>70.150000000000006</v>
      </c>
      <c r="I253" s="44">
        <v>1.1000000000000001</v>
      </c>
      <c r="J253" s="144">
        <f t="shared" si="102"/>
        <v>77</v>
      </c>
      <c r="K253" s="46"/>
      <c r="L253" s="47"/>
      <c r="M253" s="72">
        <f t="shared" si="103"/>
        <v>0</v>
      </c>
      <c r="N253" s="72">
        <f t="shared" si="104"/>
        <v>0</v>
      </c>
      <c r="O253" s="72"/>
      <c r="P253" s="64">
        <f t="shared" si="105"/>
        <v>0</v>
      </c>
      <c r="Q253" s="28"/>
      <c r="R253" s="28"/>
      <c r="S253" s="28"/>
      <c r="T253" s="28"/>
      <c r="U253" s="28"/>
      <c r="V253" s="28"/>
      <c r="W253" s="28"/>
      <c r="X253" s="29"/>
      <c r="Y253" s="29"/>
      <c r="Z253" s="29"/>
      <c r="AA253" s="29"/>
      <c r="AB253" s="29"/>
    </row>
    <row r="254" spans="1:28" s="30" customFormat="1" x14ac:dyDescent="0.25">
      <c r="A254" s="59">
        <v>245</v>
      </c>
      <c r="B254" s="40" t="s">
        <v>28</v>
      </c>
      <c r="C254" s="41"/>
      <c r="D254" s="73" t="s">
        <v>60</v>
      </c>
      <c r="E254" s="73" t="s">
        <v>507</v>
      </c>
      <c r="F254" s="42" t="s">
        <v>11</v>
      </c>
      <c r="G254" s="61" t="s">
        <v>28</v>
      </c>
      <c r="H254" s="67">
        <f>170.4+0.97</f>
        <v>171.37</v>
      </c>
      <c r="I254" s="44">
        <v>1.1000000000000001</v>
      </c>
      <c r="J254" s="144">
        <f t="shared" si="102"/>
        <v>189</v>
      </c>
      <c r="K254" s="46"/>
      <c r="L254" s="47"/>
      <c r="M254" s="72">
        <f t="shared" si="103"/>
        <v>0</v>
      </c>
      <c r="N254" s="72">
        <f t="shared" si="104"/>
        <v>0</v>
      </c>
      <c r="O254" s="72"/>
      <c r="P254" s="64">
        <f t="shared" si="105"/>
        <v>0</v>
      </c>
      <c r="Q254" s="28"/>
      <c r="R254" s="28"/>
      <c r="S254" s="28"/>
      <c r="T254" s="28"/>
      <c r="U254" s="28"/>
      <c r="V254" s="28"/>
      <c r="W254" s="28"/>
      <c r="X254" s="29"/>
      <c r="Y254" s="29"/>
      <c r="Z254" s="29"/>
      <c r="AA254" s="29"/>
      <c r="AB254" s="29"/>
    </row>
    <row r="255" spans="1:28" s="30" customFormat="1" x14ac:dyDescent="0.25">
      <c r="A255" s="31">
        <v>246</v>
      </c>
      <c r="B255" s="31" t="s">
        <v>522</v>
      </c>
      <c r="C255" s="32" t="s">
        <v>542</v>
      </c>
      <c r="D255" s="33" t="s">
        <v>34</v>
      </c>
      <c r="E255" s="77"/>
      <c r="F255" s="34" t="s">
        <v>10</v>
      </c>
      <c r="G255" s="35" t="s">
        <v>29</v>
      </c>
      <c r="H255" s="125">
        <f>H256+H257+H258+H259+H260+H261+H262+H263+H264+H265+H266+H267+H268+H269+H270+H271</f>
        <v>206</v>
      </c>
      <c r="I255" s="69">
        <v>1</v>
      </c>
      <c r="J255" s="36">
        <f>ROUND(I255*H255,2)</f>
        <v>206</v>
      </c>
      <c r="K255" s="37"/>
      <c r="L255" s="38"/>
      <c r="M255" s="39">
        <f>K255+L255</f>
        <v>0</v>
      </c>
      <c r="N255" s="39"/>
      <c r="O255" s="39">
        <f>L255*J255</f>
        <v>0</v>
      </c>
      <c r="P255" s="39">
        <f>ROUND(N255+O255,2)</f>
        <v>0</v>
      </c>
      <c r="Q255" s="28"/>
      <c r="R255" s="28"/>
      <c r="S255" s="28"/>
      <c r="T255" s="28"/>
      <c r="U255" s="28"/>
      <c r="V255" s="28"/>
      <c r="W255" s="28"/>
      <c r="X255" s="29"/>
      <c r="Y255" s="29"/>
      <c r="Z255" s="29"/>
      <c r="AA255" s="29"/>
      <c r="AB255" s="29"/>
    </row>
    <row r="256" spans="1:28" s="30" customFormat="1" x14ac:dyDescent="0.25">
      <c r="A256" s="59">
        <v>247</v>
      </c>
      <c r="B256" s="40" t="s">
        <v>28</v>
      </c>
      <c r="C256" s="60"/>
      <c r="D256" s="73" t="s">
        <v>305</v>
      </c>
      <c r="E256" s="73" t="s">
        <v>306</v>
      </c>
      <c r="F256" s="42" t="s">
        <v>11</v>
      </c>
      <c r="G256" s="61" t="s">
        <v>29</v>
      </c>
      <c r="H256" s="48" t="s">
        <v>310</v>
      </c>
      <c r="I256" s="48">
        <v>1</v>
      </c>
      <c r="J256" s="144">
        <f t="shared" ref="J256:J273" si="106">ROUND(I256*H256,0)</f>
        <v>33</v>
      </c>
      <c r="K256" s="62"/>
      <c r="L256" s="63"/>
      <c r="M256" s="72">
        <f t="shared" ref="M256:M259" si="107">K256+L256</f>
        <v>0</v>
      </c>
      <c r="N256" s="72">
        <f t="shared" ref="N256:N275" si="108">K256*J256</f>
        <v>0</v>
      </c>
      <c r="O256" s="72"/>
      <c r="P256" s="64">
        <f t="shared" ref="P256:P273" si="109">ROUND(N256+O256,2)</f>
        <v>0</v>
      </c>
      <c r="Q256" s="28"/>
      <c r="R256" s="28"/>
      <c r="S256" s="28"/>
      <c r="T256" s="28"/>
      <c r="U256" s="28"/>
      <c r="V256" s="28"/>
      <c r="W256" s="28"/>
      <c r="X256" s="29"/>
      <c r="Y256" s="29"/>
      <c r="Z256" s="29"/>
      <c r="AA256" s="29"/>
      <c r="AB256" s="29"/>
    </row>
    <row r="257" spans="1:28" s="30" customFormat="1" x14ac:dyDescent="0.25">
      <c r="A257" s="59">
        <v>248</v>
      </c>
      <c r="B257" s="40" t="s">
        <v>28</v>
      </c>
      <c r="C257" s="60"/>
      <c r="D257" s="73" t="s">
        <v>102</v>
      </c>
      <c r="E257" s="73" t="s">
        <v>103</v>
      </c>
      <c r="F257" s="42" t="s">
        <v>11</v>
      </c>
      <c r="G257" s="61" t="s">
        <v>29</v>
      </c>
      <c r="H257" s="48" t="s">
        <v>157</v>
      </c>
      <c r="I257" s="48">
        <v>1</v>
      </c>
      <c r="J257" s="144">
        <f t="shared" si="106"/>
        <v>5</v>
      </c>
      <c r="K257" s="62"/>
      <c r="L257" s="63"/>
      <c r="M257" s="72">
        <f t="shared" si="107"/>
        <v>0</v>
      </c>
      <c r="N257" s="72">
        <f t="shared" si="108"/>
        <v>0</v>
      </c>
      <c r="O257" s="72"/>
      <c r="P257" s="64">
        <f t="shared" si="109"/>
        <v>0</v>
      </c>
      <c r="Q257" s="28"/>
      <c r="R257" s="28"/>
      <c r="S257" s="28"/>
      <c r="T257" s="28"/>
      <c r="U257" s="28"/>
      <c r="V257" s="28"/>
      <c r="W257" s="28"/>
      <c r="X257" s="29"/>
      <c r="Y257" s="29"/>
      <c r="Z257" s="29"/>
      <c r="AA257" s="29"/>
      <c r="AB257" s="29"/>
    </row>
    <row r="258" spans="1:28" s="30" customFormat="1" x14ac:dyDescent="0.25">
      <c r="A258" s="59">
        <v>249</v>
      </c>
      <c r="B258" s="40" t="s">
        <v>28</v>
      </c>
      <c r="C258" s="60"/>
      <c r="D258" s="73" t="s">
        <v>486</v>
      </c>
      <c r="E258" s="73" t="s">
        <v>487</v>
      </c>
      <c r="F258" s="42" t="s">
        <v>11</v>
      </c>
      <c r="G258" s="61" t="s">
        <v>29</v>
      </c>
      <c r="H258" s="48" t="s">
        <v>144</v>
      </c>
      <c r="I258" s="48">
        <v>1</v>
      </c>
      <c r="J258" s="144">
        <f t="shared" si="106"/>
        <v>1</v>
      </c>
      <c r="K258" s="62"/>
      <c r="L258" s="63"/>
      <c r="M258" s="72">
        <f t="shared" si="107"/>
        <v>0</v>
      </c>
      <c r="N258" s="72">
        <f t="shared" si="108"/>
        <v>0</v>
      </c>
      <c r="O258" s="72"/>
      <c r="P258" s="64">
        <f t="shared" si="109"/>
        <v>0</v>
      </c>
      <c r="Q258" s="28"/>
      <c r="R258" s="28"/>
      <c r="S258" s="28"/>
      <c r="T258" s="28"/>
      <c r="U258" s="28"/>
      <c r="V258" s="28"/>
      <c r="W258" s="28"/>
      <c r="X258" s="29"/>
      <c r="Y258" s="29"/>
      <c r="Z258" s="29"/>
      <c r="AA258" s="29"/>
      <c r="AB258" s="29"/>
    </row>
    <row r="259" spans="1:28" s="30" customFormat="1" x14ac:dyDescent="0.25">
      <c r="A259" s="59">
        <v>250</v>
      </c>
      <c r="B259" s="40" t="s">
        <v>28</v>
      </c>
      <c r="C259" s="60"/>
      <c r="D259" s="73" t="s">
        <v>120</v>
      </c>
      <c r="E259" s="223" t="s">
        <v>519</v>
      </c>
      <c r="F259" s="42" t="s">
        <v>11</v>
      </c>
      <c r="G259" s="61" t="s">
        <v>29</v>
      </c>
      <c r="H259" s="48" t="s">
        <v>144</v>
      </c>
      <c r="I259" s="48">
        <v>1</v>
      </c>
      <c r="J259" s="144">
        <f t="shared" si="106"/>
        <v>1</v>
      </c>
      <c r="K259" s="62"/>
      <c r="L259" s="63"/>
      <c r="M259" s="72">
        <f t="shared" si="107"/>
        <v>0</v>
      </c>
      <c r="N259" s="72">
        <f t="shared" si="108"/>
        <v>0</v>
      </c>
      <c r="O259" s="72"/>
      <c r="P259" s="64">
        <f t="shared" si="109"/>
        <v>0</v>
      </c>
      <c r="Q259" s="28"/>
      <c r="R259" s="28"/>
      <c r="S259" s="28"/>
      <c r="T259" s="28"/>
      <c r="U259" s="28"/>
      <c r="V259" s="28"/>
      <c r="W259" s="28"/>
      <c r="X259" s="29"/>
      <c r="Y259" s="29"/>
      <c r="Z259" s="29"/>
      <c r="AA259" s="29"/>
      <c r="AB259" s="29"/>
    </row>
    <row r="260" spans="1:28" s="30" customFormat="1" x14ac:dyDescent="0.25">
      <c r="A260" s="59">
        <v>251</v>
      </c>
      <c r="B260" s="40" t="s">
        <v>28</v>
      </c>
      <c r="C260" s="41"/>
      <c r="D260" s="73" t="s">
        <v>121</v>
      </c>
      <c r="E260" s="73" t="s">
        <v>122</v>
      </c>
      <c r="F260" s="42" t="s">
        <v>11</v>
      </c>
      <c r="G260" s="61" t="s">
        <v>29</v>
      </c>
      <c r="H260" s="48" t="s">
        <v>149</v>
      </c>
      <c r="I260" s="48">
        <v>1</v>
      </c>
      <c r="J260" s="144">
        <f t="shared" si="106"/>
        <v>4</v>
      </c>
      <c r="K260" s="46"/>
      <c r="L260" s="47"/>
      <c r="M260" s="72">
        <f t="shared" ref="M260:M273" si="110">K260+L260</f>
        <v>0</v>
      </c>
      <c r="N260" s="72">
        <f t="shared" si="108"/>
        <v>0</v>
      </c>
      <c r="O260" s="72"/>
      <c r="P260" s="64">
        <f t="shared" si="109"/>
        <v>0</v>
      </c>
      <c r="Q260" s="28"/>
      <c r="R260" s="28"/>
      <c r="S260" s="28"/>
      <c r="T260" s="28"/>
      <c r="U260" s="28"/>
      <c r="V260" s="28"/>
      <c r="W260" s="28"/>
      <c r="X260" s="29"/>
      <c r="Y260" s="29"/>
      <c r="Z260" s="29"/>
      <c r="AA260" s="29"/>
      <c r="AB260" s="29"/>
    </row>
    <row r="261" spans="1:28" s="30" customFormat="1" x14ac:dyDescent="0.25">
      <c r="A261" s="59">
        <v>252</v>
      </c>
      <c r="B261" s="40" t="s">
        <v>28</v>
      </c>
      <c r="C261" s="41"/>
      <c r="D261" s="73" t="s">
        <v>121</v>
      </c>
      <c r="E261" s="73" t="s">
        <v>124</v>
      </c>
      <c r="F261" s="42" t="s">
        <v>11</v>
      </c>
      <c r="G261" s="61" t="s">
        <v>29</v>
      </c>
      <c r="H261" s="48" t="s">
        <v>149</v>
      </c>
      <c r="I261" s="48">
        <v>1</v>
      </c>
      <c r="J261" s="144">
        <f t="shared" si="106"/>
        <v>4</v>
      </c>
      <c r="K261" s="46"/>
      <c r="L261" s="47"/>
      <c r="M261" s="72">
        <f t="shared" si="110"/>
        <v>0</v>
      </c>
      <c r="N261" s="72">
        <f t="shared" si="108"/>
        <v>0</v>
      </c>
      <c r="O261" s="72"/>
      <c r="P261" s="64">
        <f t="shared" si="109"/>
        <v>0</v>
      </c>
      <c r="Q261" s="28"/>
      <c r="R261" s="28"/>
      <c r="S261" s="28"/>
      <c r="T261" s="28"/>
      <c r="U261" s="28"/>
      <c r="V261" s="28"/>
      <c r="W261" s="28"/>
      <c r="X261" s="29"/>
      <c r="Y261" s="29"/>
      <c r="Z261" s="29"/>
      <c r="AA261" s="29"/>
      <c r="AB261" s="29"/>
    </row>
    <row r="262" spans="1:28" s="30" customFormat="1" x14ac:dyDescent="0.25">
      <c r="A262" s="59">
        <v>253</v>
      </c>
      <c r="B262" s="40" t="s">
        <v>28</v>
      </c>
      <c r="C262" s="41"/>
      <c r="D262" s="73" t="s">
        <v>488</v>
      </c>
      <c r="E262" s="73" t="s">
        <v>489</v>
      </c>
      <c r="F262" s="42" t="s">
        <v>11</v>
      </c>
      <c r="G262" s="61" t="s">
        <v>29</v>
      </c>
      <c r="H262" s="48" t="s">
        <v>442</v>
      </c>
      <c r="I262" s="48">
        <v>1</v>
      </c>
      <c r="J262" s="144">
        <f t="shared" si="106"/>
        <v>13</v>
      </c>
      <c r="K262" s="46"/>
      <c r="L262" s="47"/>
      <c r="M262" s="72">
        <f t="shared" si="110"/>
        <v>0</v>
      </c>
      <c r="N262" s="72">
        <f t="shared" si="108"/>
        <v>0</v>
      </c>
      <c r="O262" s="72"/>
      <c r="P262" s="64">
        <f t="shared" si="109"/>
        <v>0</v>
      </c>
      <c r="Q262" s="28"/>
      <c r="R262" s="28"/>
      <c r="S262" s="28"/>
      <c r="T262" s="28"/>
      <c r="U262" s="28"/>
      <c r="V262" s="28"/>
      <c r="W262" s="28"/>
      <c r="X262" s="29"/>
      <c r="Y262" s="29"/>
      <c r="Z262" s="29"/>
      <c r="AA262" s="29"/>
      <c r="AB262" s="29"/>
    </row>
    <row r="263" spans="1:28" s="30" customFormat="1" x14ac:dyDescent="0.25">
      <c r="A263" s="59">
        <v>254</v>
      </c>
      <c r="B263" s="40" t="s">
        <v>28</v>
      </c>
      <c r="C263" s="41"/>
      <c r="D263" s="73" t="s">
        <v>461</v>
      </c>
      <c r="E263" s="73" t="s">
        <v>462</v>
      </c>
      <c r="F263" s="42" t="s">
        <v>11</v>
      </c>
      <c r="G263" s="61" t="s">
        <v>29</v>
      </c>
      <c r="H263" s="48" t="s">
        <v>149</v>
      </c>
      <c r="I263" s="48">
        <v>1</v>
      </c>
      <c r="J263" s="144">
        <f t="shared" si="106"/>
        <v>4</v>
      </c>
      <c r="K263" s="46"/>
      <c r="L263" s="47"/>
      <c r="M263" s="72">
        <f t="shared" si="110"/>
        <v>0</v>
      </c>
      <c r="N263" s="72">
        <f t="shared" si="108"/>
        <v>0</v>
      </c>
      <c r="O263" s="72"/>
      <c r="P263" s="64">
        <f t="shared" si="109"/>
        <v>0</v>
      </c>
      <c r="Q263" s="28"/>
      <c r="R263" s="28"/>
      <c r="S263" s="28"/>
      <c r="T263" s="28"/>
      <c r="U263" s="28"/>
      <c r="V263" s="28"/>
      <c r="W263" s="28"/>
      <c r="X263" s="29"/>
      <c r="Y263" s="29"/>
      <c r="Z263" s="29"/>
      <c r="AA263" s="29"/>
      <c r="AB263" s="29"/>
    </row>
    <row r="264" spans="1:28" s="30" customFormat="1" x14ac:dyDescent="0.25">
      <c r="A264" s="59">
        <v>255</v>
      </c>
      <c r="B264" s="40" t="s">
        <v>28</v>
      </c>
      <c r="C264" s="41"/>
      <c r="D264" s="73" t="s">
        <v>490</v>
      </c>
      <c r="E264" s="73" t="s">
        <v>491</v>
      </c>
      <c r="F264" s="42" t="s">
        <v>11</v>
      </c>
      <c r="G264" s="61" t="s">
        <v>29</v>
      </c>
      <c r="H264" s="48" t="s">
        <v>146</v>
      </c>
      <c r="I264" s="48">
        <v>1</v>
      </c>
      <c r="J264" s="144">
        <f t="shared" si="106"/>
        <v>2</v>
      </c>
      <c r="K264" s="46"/>
      <c r="L264" s="47"/>
      <c r="M264" s="72">
        <f t="shared" si="110"/>
        <v>0</v>
      </c>
      <c r="N264" s="72">
        <f t="shared" si="108"/>
        <v>0</v>
      </c>
      <c r="O264" s="72"/>
      <c r="P264" s="64">
        <f t="shared" si="109"/>
        <v>0</v>
      </c>
      <c r="Q264" s="28"/>
      <c r="R264" s="28"/>
      <c r="S264" s="28"/>
      <c r="T264" s="28"/>
      <c r="U264" s="28"/>
      <c r="V264" s="28"/>
      <c r="W264" s="28"/>
      <c r="X264" s="29"/>
      <c r="Y264" s="29"/>
      <c r="Z264" s="29"/>
      <c r="AA264" s="29"/>
      <c r="AB264" s="29"/>
    </row>
    <row r="265" spans="1:28" s="30" customFormat="1" x14ac:dyDescent="0.25">
      <c r="A265" s="59">
        <v>256</v>
      </c>
      <c r="B265" s="40" t="s">
        <v>28</v>
      </c>
      <c r="C265" s="41"/>
      <c r="D265" s="73" t="s">
        <v>465</v>
      </c>
      <c r="E265" s="73" t="s">
        <v>136</v>
      </c>
      <c r="F265" s="42" t="s">
        <v>11</v>
      </c>
      <c r="G265" s="61" t="s">
        <v>29</v>
      </c>
      <c r="H265" s="48" t="s">
        <v>146</v>
      </c>
      <c r="I265" s="48">
        <v>1</v>
      </c>
      <c r="J265" s="144">
        <f t="shared" si="106"/>
        <v>2</v>
      </c>
      <c r="K265" s="46"/>
      <c r="L265" s="47"/>
      <c r="M265" s="72">
        <f t="shared" si="110"/>
        <v>0</v>
      </c>
      <c r="N265" s="72">
        <f t="shared" si="108"/>
        <v>0</v>
      </c>
      <c r="O265" s="72"/>
      <c r="P265" s="64">
        <f t="shared" si="109"/>
        <v>0</v>
      </c>
      <c r="Q265" s="28"/>
      <c r="R265" s="28"/>
      <c r="S265" s="28"/>
      <c r="T265" s="28"/>
      <c r="U265" s="28"/>
      <c r="V265" s="28"/>
      <c r="W265" s="28"/>
      <c r="X265" s="29"/>
      <c r="Y265" s="29"/>
      <c r="Z265" s="29"/>
      <c r="AA265" s="29"/>
      <c r="AB265" s="29"/>
    </row>
    <row r="266" spans="1:28" s="30" customFormat="1" x14ac:dyDescent="0.25">
      <c r="A266" s="59">
        <v>257</v>
      </c>
      <c r="B266" s="40" t="s">
        <v>28</v>
      </c>
      <c r="C266" s="41"/>
      <c r="D266" s="73" t="s">
        <v>492</v>
      </c>
      <c r="E266" s="73" t="s">
        <v>493</v>
      </c>
      <c r="F266" s="42" t="s">
        <v>11</v>
      </c>
      <c r="G266" s="61" t="s">
        <v>29</v>
      </c>
      <c r="H266" s="48" t="s">
        <v>240</v>
      </c>
      <c r="I266" s="48">
        <v>1</v>
      </c>
      <c r="J266" s="144">
        <f t="shared" si="106"/>
        <v>6</v>
      </c>
      <c r="K266" s="46"/>
      <c r="L266" s="47"/>
      <c r="M266" s="72">
        <f t="shared" si="110"/>
        <v>0</v>
      </c>
      <c r="N266" s="72">
        <f t="shared" si="108"/>
        <v>0</v>
      </c>
      <c r="O266" s="72"/>
      <c r="P266" s="64">
        <f t="shared" si="109"/>
        <v>0</v>
      </c>
      <c r="Q266" s="28"/>
      <c r="R266" s="28"/>
      <c r="S266" s="28"/>
      <c r="T266" s="28"/>
      <c r="U266" s="28"/>
      <c r="V266" s="28"/>
      <c r="W266" s="28"/>
      <c r="X266" s="29"/>
      <c r="Y266" s="29"/>
      <c r="Z266" s="29"/>
      <c r="AA266" s="29"/>
      <c r="AB266" s="29"/>
    </row>
    <row r="267" spans="1:28" s="30" customFormat="1" x14ac:dyDescent="0.25">
      <c r="A267" s="59">
        <v>258</v>
      </c>
      <c r="B267" s="40" t="s">
        <v>28</v>
      </c>
      <c r="C267" s="41"/>
      <c r="D267" s="73" t="s">
        <v>471</v>
      </c>
      <c r="E267" s="73" t="s">
        <v>464</v>
      </c>
      <c r="F267" s="42" t="s">
        <v>11</v>
      </c>
      <c r="G267" s="61" t="s">
        <v>29</v>
      </c>
      <c r="H267" s="48" t="s">
        <v>496</v>
      </c>
      <c r="I267" s="48">
        <v>1</v>
      </c>
      <c r="J267" s="144">
        <f t="shared" si="106"/>
        <v>23</v>
      </c>
      <c r="K267" s="46"/>
      <c r="L267" s="47"/>
      <c r="M267" s="72">
        <f t="shared" si="110"/>
        <v>0</v>
      </c>
      <c r="N267" s="72">
        <f t="shared" si="108"/>
        <v>0</v>
      </c>
      <c r="O267" s="72"/>
      <c r="P267" s="64">
        <f t="shared" si="109"/>
        <v>0</v>
      </c>
      <c r="Q267" s="28"/>
      <c r="R267" s="28"/>
      <c r="S267" s="28"/>
      <c r="T267" s="28"/>
      <c r="U267" s="28"/>
      <c r="V267" s="28"/>
      <c r="W267" s="28"/>
      <c r="X267" s="29"/>
      <c r="Y267" s="29"/>
      <c r="Z267" s="29"/>
      <c r="AA267" s="29"/>
      <c r="AB267" s="29"/>
    </row>
    <row r="268" spans="1:28" s="30" customFormat="1" x14ac:dyDescent="0.25">
      <c r="A268" s="59">
        <v>259</v>
      </c>
      <c r="B268" s="40" t="s">
        <v>28</v>
      </c>
      <c r="C268" s="41"/>
      <c r="D268" s="73" t="s">
        <v>475</v>
      </c>
      <c r="E268" s="73" t="s">
        <v>476</v>
      </c>
      <c r="F268" s="42" t="s">
        <v>11</v>
      </c>
      <c r="G268" s="61" t="s">
        <v>29</v>
      </c>
      <c r="H268" s="48" t="s">
        <v>497</v>
      </c>
      <c r="I268" s="48">
        <v>1</v>
      </c>
      <c r="J268" s="144">
        <f t="shared" si="106"/>
        <v>53</v>
      </c>
      <c r="K268" s="46"/>
      <c r="L268" s="47"/>
      <c r="M268" s="72">
        <f t="shared" si="110"/>
        <v>0</v>
      </c>
      <c r="N268" s="72">
        <f t="shared" si="108"/>
        <v>0</v>
      </c>
      <c r="O268" s="72"/>
      <c r="P268" s="64">
        <f t="shared" si="109"/>
        <v>0</v>
      </c>
      <c r="Q268" s="28"/>
      <c r="R268" s="28"/>
      <c r="S268" s="28"/>
      <c r="T268" s="28"/>
      <c r="U268" s="28"/>
      <c r="V268" s="28"/>
      <c r="W268" s="28"/>
      <c r="X268" s="29"/>
      <c r="Y268" s="29"/>
      <c r="Z268" s="29"/>
      <c r="AA268" s="29"/>
      <c r="AB268" s="29"/>
    </row>
    <row r="269" spans="1:28" s="30" customFormat="1" x14ac:dyDescent="0.25">
      <c r="A269" s="59">
        <v>260</v>
      </c>
      <c r="B269" s="40" t="s">
        <v>28</v>
      </c>
      <c r="C269" s="41"/>
      <c r="D269" s="73" t="s">
        <v>494</v>
      </c>
      <c r="E269" s="73" t="s">
        <v>495</v>
      </c>
      <c r="F269" s="42" t="s">
        <v>11</v>
      </c>
      <c r="G269" s="61" t="s">
        <v>29</v>
      </c>
      <c r="H269" s="48" t="s">
        <v>498</v>
      </c>
      <c r="I269" s="48">
        <v>1</v>
      </c>
      <c r="J269" s="144">
        <f t="shared" si="106"/>
        <v>49</v>
      </c>
      <c r="K269" s="46"/>
      <c r="L269" s="47"/>
      <c r="M269" s="72">
        <f t="shared" si="110"/>
        <v>0</v>
      </c>
      <c r="N269" s="72">
        <f t="shared" si="108"/>
        <v>0</v>
      </c>
      <c r="O269" s="72"/>
      <c r="P269" s="64">
        <f t="shared" si="109"/>
        <v>0</v>
      </c>
      <c r="Q269" s="28"/>
      <c r="R269" s="28"/>
      <c r="S269" s="28"/>
      <c r="T269" s="28"/>
      <c r="U269" s="28"/>
      <c r="V269" s="28"/>
      <c r="W269" s="28"/>
      <c r="X269" s="29"/>
      <c r="Y269" s="29"/>
      <c r="Z269" s="29"/>
      <c r="AA269" s="29"/>
      <c r="AB269" s="29"/>
    </row>
    <row r="270" spans="1:28" s="30" customFormat="1" x14ac:dyDescent="0.25">
      <c r="A270" s="59">
        <v>261</v>
      </c>
      <c r="B270" s="40" t="s">
        <v>28</v>
      </c>
      <c r="C270" s="41"/>
      <c r="D270" s="73" t="s">
        <v>517</v>
      </c>
      <c r="E270" s="73" t="s">
        <v>518</v>
      </c>
      <c r="F270" s="42" t="s">
        <v>11</v>
      </c>
      <c r="G270" s="61" t="s">
        <v>29</v>
      </c>
      <c r="H270" s="48">
        <v>1</v>
      </c>
      <c r="I270" s="48">
        <v>1</v>
      </c>
      <c r="J270" s="144">
        <f t="shared" si="106"/>
        <v>1</v>
      </c>
      <c r="K270" s="46"/>
      <c r="L270" s="47"/>
      <c r="M270" s="72">
        <f t="shared" si="110"/>
        <v>0</v>
      </c>
      <c r="N270" s="72">
        <f t="shared" si="108"/>
        <v>0</v>
      </c>
      <c r="O270" s="72"/>
      <c r="P270" s="64">
        <f t="shared" si="109"/>
        <v>0</v>
      </c>
      <c r="Q270" s="28"/>
      <c r="R270" s="28"/>
      <c r="S270" s="28"/>
      <c r="T270" s="28"/>
      <c r="U270" s="28"/>
      <c r="V270" s="28"/>
      <c r="W270" s="28"/>
      <c r="X270" s="29"/>
      <c r="Y270" s="29"/>
      <c r="Z270" s="29"/>
      <c r="AA270" s="29"/>
      <c r="AB270" s="29"/>
    </row>
    <row r="271" spans="1:28" s="30" customFormat="1" x14ac:dyDescent="0.25">
      <c r="A271" s="59">
        <v>262</v>
      </c>
      <c r="B271" s="40" t="s">
        <v>28</v>
      </c>
      <c r="C271" s="41"/>
      <c r="D271" s="73" t="s">
        <v>100</v>
      </c>
      <c r="E271" s="73" t="s">
        <v>101</v>
      </c>
      <c r="F271" s="42" t="s">
        <v>11</v>
      </c>
      <c r="G271" s="61" t="s">
        <v>29</v>
      </c>
      <c r="H271" s="48">
        <v>5</v>
      </c>
      <c r="I271" s="48">
        <v>1</v>
      </c>
      <c r="J271" s="144">
        <f t="shared" si="106"/>
        <v>5</v>
      </c>
      <c r="K271" s="46"/>
      <c r="L271" s="47"/>
      <c r="M271" s="72">
        <f t="shared" si="110"/>
        <v>0</v>
      </c>
      <c r="N271" s="72">
        <f t="shared" si="108"/>
        <v>0</v>
      </c>
      <c r="O271" s="72"/>
      <c r="P271" s="64">
        <f t="shared" si="109"/>
        <v>0</v>
      </c>
      <c r="Q271" s="28"/>
      <c r="R271" s="28"/>
      <c r="S271" s="28"/>
      <c r="T271" s="28"/>
      <c r="U271" s="28"/>
      <c r="V271" s="28"/>
      <c r="W271" s="28"/>
      <c r="X271" s="29"/>
      <c r="Y271" s="29"/>
      <c r="Z271" s="29"/>
      <c r="AA271" s="29"/>
      <c r="AB271" s="29"/>
    </row>
    <row r="272" spans="1:28" s="119" customFormat="1" x14ac:dyDescent="0.25">
      <c r="A272" s="31">
        <v>263</v>
      </c>
      <c r="B272" s="31" t="s">
        <v>522</v>
      </c>
      <c r="C272" s="120" t="s">
        <v>544</v>
      </c>
      <c r="D272" s="146" t="s">
        <v>39</v>
      </c>
      <c r="E272" s="110"/>
      <c r="F272" s="111" t="s">
        <v>11</v>
      </c>
      <c r="G272" s="112" t="s">
        <v>29</v>
      </c>
      <c r="H272" s="113">
        <f>H273</f>
        <v>6</v>
      </c>
      <c r="I272" s="113">
        <v>1</v>
      </c>
      <c r="J272" s="36">
        <f>ROUND(I272*H272,2)</f>
        <v>6</v>
      </c>
      <c r="K272" s="114"/>
      <c r="L272" s="115"/>
      <c r="M272" s="116">
        <f t="shared" si="110"/>
        <v>0</v>
      </c>
      <c r="N272" s="116">
        <f t="shared" si="108"/>
        <v>0</v>
      </c>
      <c r="O272" s="116"/>
      <c r="P272" s="128">
        <f t="shared" si="109"/>
        <v>0</v>
      </c>
      <c r="Q272" s="117"/>
      <c r="R272" s="117"/>
      <c r="S272" s="117"/>
      <c r="T272" s="117"/>
      <c r="U272" s="117"/>
      <c r="V272" s="117"/>
      <c r="W272" s="117"/>
      <c r="X272" s="118"/>
      <c r="Y272" s="118"/>
      <c r="Z272" s="118"/>
      <c r="AA272" s="118"/>
      <c r="AB272" s="118"/>
    </row>
    <row r="273" spans="1:28" s="30" customFormat="1" ht="33.75" customHeight="1" x14ac:dyDescent="0.25">
      <c r="A273" s="59">
        <v>264</v>
      </c>
      <c r="B273" s="40" t="s">
        <v>28</v>
      </c>
      <c r="C273" s="41"/>
      <c r="D273" s="239" t="s">
        <v>505</v>
      </c>
      <c r="E273" s="73" t="s">
        <v>506</v>
      </c>
      <c r="F273" s="42" t="s">
        <v>11</v>
      </c>
      <c r="G273" s="61" t="s">
        <v>29</v>
      </c>
      <c r="H273" s="48">
        <v>6</v>
      </c>
      <c r="I273" s="48">
        <v>1</v>
      </c>
      <c r="J273" s="144">
        <f t="shared" si="106"/>
        <v>6</v>
      </c>
      <c r="K273" s="46"/>
      <c r="L273" s="47"/>
      <c r="M273" s="72">
        <f t="shared" si="110"/>
        <v>0</v>
      </c>
      <c r="N273" s="72">
        <f t="shared" si="108"/>
        <v>0</v>
      </c>
      <c r="O273" s="72"/>
      <c r="P273" s="64">
        <f t="shared" si="109"/>
        <v>0</v>
      </c>
      <c r="Q273" s="28"/>
      <c r="R273" s="28"/>
      <c r="S273" s="28"/>
      <c r="T273" s="28"/>
      <c r="U273" s="28"/>
      <c r="V273" s="28"/>
      <c r="W273" s="28"/>
      <c r="X273" s="29"/>
      <c r="Y273" s="29"/>
      <c r="Z273" s="29"/>
      <c r="AA273" s="29"/>
      <c r="AB273" s="29"/>
    </row>
    <row r="274" spans="1:28" s="30" customFormat="1" x14ac:dyDescent="0.25">
      <c r="A274" s="31">
        <v>265</v>
      </c>
      <c r="B274" s="31" t="s">
        <v>522</v>
      </c>
      <c r="C274" s="32" t="s">
        <v>552</v>
      </c>
      <c r="D274" s="58" t="s">
        <v>38</v>
      </c>
      <c r="E274" s="79"/>
      <c r="F274" s="34" t="s">
        <v>10</v>
      </c>
      <c r="G274" s="35" t="s">
        <v>29</v>
      </c>
      <c r="H274" s="69">
        <f>H275</f>
        <v>33</v>
      </c>
      <c r="I274" s="69">
        <v>1</v>
      </c>
      <c r="J274" s="36">
        <f>ROUND(I274*H274,2)</f>
        <v>33</v>
      </c>
      <c r="K274" s="37"/>
      <c r="L274" s="38"/>
      <c r="M274" s="39">
        <f>K274+L274</f>
        <v>0</v>
      </c>
      <c r="N274" s="39"/>
      <c r="O274" s="39">
        <f>L274*J274</f>
        <v>0</v>
      </c>
      <c r="P274" s="39">
        <f>ROUND(N274+O274,2)</f>
        <v>0</v>
      </c>
      <c r="Q274" s="28"/>
      <c r="R274" s="28"/>
      <c r="S274" s="28"/>
      <c r="T274" s="28"/>
      <c r="U274" s="28"/>
      <c r="V274" s="28"/>
      <c r="W274" s="28"/>
      <c r="X274" s="29"/>
      <c r="Y274" s="29"/>
      <c r="Z274" s="29"/>
      <c r="AA274" s="29"/>
      <c r="AB274" s="29"/>
    </row>
    <row r="275" spans="1:28" s="30" customFormat="1" x14ac:dyDescent="0.25">
      <c r="A275" s="59">
        <v>266</v>
      </c>
      <c r="B275" s="40" t="s">
        <v>28</v>
      </c>
      <c r="C275" s="41"/>
      <c r="D275" s="56" t="s">
        <v>140</v>
      </c>
      <c r="E275" s="56" t="s">
        <v>141</v>
      </c>
      <c r="F275" s="42" t="s">
        <v>11</v>
      </c>
      <c r="G275" s="61" t="s">
        <v>29</v>
      </c>
      <c r="H275" s="48">
        <v>33</v>
      </c>
      <c r="I275" s="48">
        <v>1</v>
      </c>
      <c r="J275" s="144">
        <f t="shared" ref="J275" si="111">ROUND(I275*H275,0)</f>
        <v>33</v>
      </c>
      <c r="K275" s="46"/>
      <c r="L275" s="47"/>
      <c r="M275" s="197">
        <f t="shared" ref="M275" si="112">K275+L275</f>
        <v>0</v>
      </c>
      <c r="N275" s="197">
        <f t="shared" si="108"/>
        <v>0</v>
      </c>
      <c r="O275" s="197"/>
      <c r="P275" s="64">
        <f t="shared" ref="P275" si="113">ROUND(N275+O275,2)</f>
        <v>0</v>
      </c>
      <c r="Q275" s="28"/>
      <c r="R275" s="28"/>
      <c r="S275" s="28"/>
      <c r="T275" s="28"/>
      <c r="U275" s="28"/>
      <c r="V275" s="28"/>
      <c r="W275" s="28"/>
      <c r="X275" s="29"/>
      <c r="Y275" s="29"/>
      <c r="Z275" s="29"/>
      <c r="AA275" s="29"/>
      <c r="AB275" s="29"/>
    </row>
    <row r="276" spans="1:28" s="119" customFormat="1" ht="32.25" customHeight="1" x14ac:dyDescent="0.25">
      <c r="A276" s="31">
        <v>267</v>
      </c>
      <c r="B276" s="31" t="s">
        <v>522</v>
      </c>
      <c r="C276" s="145" t="s">
        <v>31</v>
      </c>
      <c r="D276" s="146" t="s">
        <v>40</v>
      </c>
      <c r="E276" s="211"/>
      <c r="F276" s="212" t="s">
        <v>10</v>
      </c>
      <c r="G276" s="213" t="s">
        <v>41</v>
      </c>
      <c r="H276" s="113"/>
      <c r="I276" s="113">
        <v>1</v>
      </c>
      <c r="J276" s="214">
        <v>1</v>
      </c>
      <c r="K276" s="215"/>
      <c r="L276" s="216"/>
      <c r="M276" s="217">
        <f>K276+L276</f>
        <v>0</v>
      </c>
      <c r="N276" s="217"/>
      <c r="O276" s="217">
        <f>L276*J276</f>
        <v>0</v>
      </c>
      <c r="P276" s="217">
        <f>ROUND(N276+O276,2)</f>
        <v>0</v>
      </c>
      <c r="Q276" s="117"/>
      <c r="R276" s="117"/>
      <c r="S276" s="117"/>
      <c r="T276" s="117"/>
      <c r="U276" s="117"/>
      <c r="V276" s="117"/>
      <c r="W276" s="117"/>
      <c r="X276" s="118"/>
      <c r="Y276" s="118"/>
      <c r="Z276" s="118"/>
      <c r="AA276" s="118"/>
      <c r="AB276" s="118"/>
    </row>
    <row r="277" spans="1:28" s="14" customFormat="1" x14ac:dyDescent="0.25">
      <c r="A277" s="9"/>
      <c r="B277" s="9"/>
      <c r="C277" s="9"/>
      <c r="D277" s="19" t="s">
        <v>12</v>
      </c>
      <c r="E277" s="80"/>
      <c r="F277" s="10"/>
      <c r="G277" s="10"/>
      <c r="H277" s="70"/>
      <c r="I277" s="70"/>
      <c r="J277" s="11">
        <f>SUM(J11:J276)</f>
        <v>74819.75</v>
      </c>
      <c r="K277" s="11"/>
      <c r="L277" s="11"/>
      <c r="M277" s="11"/>
      <c r="N277" s="11">
        <f>SUM(N11:N276)</f>
        <v>0</v>
      </c>
      <c r="O277" s="11">
        <f>SUM(O11:O276)</f>
        <v>0</v>
      </c>
      <c r="P277" s="11">
        <f>SUM(P11:P276)</f>
        <v>0</v>
      </c>
      <c r="Q277" s="12"/>
      <c r="R277" s="12"/>
      <c r="S277" s="12"/>
      <c r="T277" s="12"/>
      <c r="U277" s="12"/>
      <c r="V277" s="12"/>
      <c r="W277" s="12"/>
      <c r="X277" s="13"/>
      <c r="Y277" s="13"/>
      <c r="Z277" s="13"/>
      <c r="AA277" s="13"/>
      <c r="AB277" s="13"/>
    </row>
    <row r="278" spans="1:28" s="14" customFormat="1" x14ac:dyDescent="0.25">
      <c r="A278" s="15"/>
      <c r="B278" s="15"/>
      <c r="C278" s="15"/>
      <c r="D278" s="19" t="s">
        <v>24</v>
      </c>
      <c r="E278" s="80"/>
      <c r="F278" s="10"/>
      <c r="G278" s="10"/>
      <c r="H278" s="70"/>
      <c r="I278" s="70"/>
      <c r="J278" s="16"/>
      <c r="K278" s="11"/>
      <c r="L278" s="11"/>
      <c r="M278" s="11"/>
      <c r="N278" s="17"/>
      <c r="O278" s="17"/>
      <c r="P278" s="11">
        <f>P277/1.22*0.22</f>
        <v>0</v>
      </c>
      <c r="Q278" s="12"/>
      <c r="R278" s="12"/>
      <c r="S278" s="12"/>
      <c r="T278" s="12"/>
      <c r="U278" s="12"/>
      <c r="V278" s="12"/>
      <c r="W278" s="12"/>
      <c r="X278" s="13"/>
      <c r="Y278" s="13"/>
      <c r="Z278" s="13"/>
      <c r="AA278" s="13"/>
      <c r="AB278" s="13"/>
    </row>
    <row r="279" spans="1:28" s="86" customFormat="1" x14ac:dyDescent="0.25">
      <c r="A279" s="87"/>
      <c r="B279" s="87"/>
      <c r="C279" s="87"/>
      <c r="D279" s="165"/>
      <c r="E279" s="88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2"/>
      <c r="R279" s="2"/>
      <c r="S279" s="2"/>
      <c r="T279" s="2"/>
      <c r="U279" s="2"/>
      <c r="V279" s="2"/>
      <c r="W279" s="2"/>
      <c r="X279" s="85"/>
      <c r="Y279" s="85"/>
      <c r="Z279" s="85"/>
      <c r="AA279" s="85"/>
      <c r="AB279" s="85"/>
    </row>
    <row r="280" spans="1:28" s="235" customFormat="1" ht="31.5" customHeight="1" x14ac:dyDescent="0.25">
      <c r="A280" s="228"/>
      <c r="B280" s="228"/>
      <c r="C280" s="225" t="s">
        <v>13</v>
      </c>
      <c r="D280" s="226"/>
      <c r="E280" s="227"/>
      <c r="F280" s="228"/>
      <c r="G280" s="228"/>
      <c r="H280" s="228"/>
      <c r="I280" s="228"/>
      <c r="J280" s="228"/>
      <c r="K280" s="228"/>
      <c r="L280" s="229"/>
      <c r="M280" s="230"/>
      <c r="N280" s="230"/>
      <c r="O280" s="230"/>
      <c r="P280" s="230"/>
      <c r="Q280" s="231"/>
      <c r="R280" s="231"/>
      <c r="S280" s="231"/>
      <c r="T280" s="231"/>
      <c r="U280" s="231"/>
      <c r="V280" s="231"/>
      <c r="W280" s="231"/>
      <c r="X280" s="232"/>
      <c r="Y280" s="232"/>
      <c r="Z280" s="232"/>
      <c r="AA280" s="232"/>
      <c r="AB280" s="232"/>
    </row>
    <row r="281" spans="1:28" s="235" customFormat="1" ht="39" customHeight="1" x14ac:dyDescent="0.25">
      <c r="A281" s="236"/>
      <c r="B281" s="236"/>
      <c r="C281" s="286" t="s">
        <v>316</v>
      </c>
      <c r="D281" s="286"/>
      <c r="E281" s="286"/>
      <c r="F281" s="286"/>
      <c r="G281" s="286"/>
      <c r="H281" s="286"/>
      <c r="I281" s="286"/>
      <c r="J281" s="286"/>
      <c r="K281" s="286"/>
      <c r="L281" s="286"/>
      <c r="M281" s="286"/>
      <c r="N281" s="286"/>
      <c r="O281" s="237"/>
      <c r="P281" s="237"/>
      <c r="Q281" s="231"/>
      <c r="R281" s="231"/>
      <c r="S281" s="231"/>
      <c r="T281" s="231"/>
      <c r="U281" s="231"/>
      <c r="V281" s="231"/>
      <c r="W281" s="231"/>
      <c r="X281" s="232"/>
      <c r="Y281" s="232"/>
      <c r="Z281" s="232"/>
      <c r="AA281" s="232"/>
      <c r="AB281" s="232"/>
    </row>
    <row r="282" spans="1:28" s="235" customFormat="1" x14ac:dyDescent="0.25">
      <c r="A282" s="232"/>
      <c r="B282" s="232"/>
      <c r="C282" s="232" t="s">
        <v>317</v>
      </c>
      <c r="D282" s="233"/>
      <c r="E282" s="234"/>
      <c r="F282" s="232"/>
      <c r="G282" s="232"/>
      <c r="H282" s="232"/>
      <c r="I282" s="232"/>
      <c r="J282" s="232"/>
      <c r="K282" s="232"/>
      <c r="L282" s="232"/>
      <c r="M282" s="232"/>
      <c r="N282" s="232"/>
      <c r="O282" s="232"/>
      <c r="P282" s="232"/>
      <c r="Q282" s="231"/>
      <c r="R282" s="231"/>
      <c r="S282" s="231"/>
      <c r="T282" s="231"/>
      <c r="U282" s="231"/>
      <c r="V282" s="231"/>
      <c r="W282" s="231"/>
      <c r="X282" s="232"/>
      <c r="Y282" s="232"/>
      <c r="Z282" s="232"/>
      <c r="AA282" s="232"/>
      <c r="AB282" s="232"/>
    </row>
    <row r="283" spans="1:28" s="235" customFormat="1" ht="36" customHeight="1" x14ac:dyDescent="0.25">
      <c r="A283" s="232"/>
      <c r="B283" s="232"/>
      <c r="C283" s="287" t="s">
        <v>318</v>
      </c>
      <c r="D283" s="287"/>
      <c r="E283" s="287"/>
      <c r="F283" s="287"/>
      <c r="G283" s="287"/>
      <c r="H283" s="287"/>
      <c r="I283" s="287"/>
      <c r="J283" s="287"/>
      <c r="K283" s="287"/>
      <c r="L283" s="287"/>
      <c r="M283" s="287"/>
      <c r="N283" s="287"/>
      <c r="O283" s="232"/>
      <c r="P283" s="232"/>
      <c r="Q283" s="231"/>
      <c r="R283" s="231"/>
      <c r="S283" s="231"/>
      <c r="T283" s="231"/>
      <c r="U283" s="231"/>
      <c r="V283" s="231"/>
      <c r="W283" s="231"/>
      <c r="X283" s="232"/>
      <c r="Y283" s="232"/>
      <c r="Z283" s="232"/>
      <c r="AA283" s="232"/>
      <c r="AB283" s="232"/>
    </row>
    <row r="284" spans="1:28" s="235" customFormat="1" ht="34.5" customHeight="1" x14ac:dyDescent="0.25">
      <c r="A284" s="232"/>
      <c r="B284" s="232"/>
      <c r="C284" s="238" t="s">
        <v>319</v>
      </c>
      <c r="D284" s="233"/>
      <c r="E284" s="234"/>
      <c r="F284" s="232"/>
      <c r="G284" s="232"/>
      <c r="H284" s="232"/>
      <c r="I284" s="232"/>
      <c r="J284" s="232"/>
      <c r="K284" s="232"/>
      <c r="L284" s="232"/>
      <c r="M284" s="232"/>
      <c r="N284" s="232"/>
      <c r="O284" s="232"/>
      <c r="P284" s="232"/>
      <c r="Q284" s="231"/>
      <c r="R284" s="231"/>
      <c r="S284" s="231"/>
      <c r="T284" s="231"/>
      <c r="U284" s="231"/>
      <c r="V284" s="231"/>
      <c r="W284" s="231"/>
      <c r="X284" s="232"/>
      <c r="Y284" s="232"/>
      <c r="Z284" s="232"/>
      <c r="AA284" s="232"/>
      <c r="AB284" s="232"/>
    </row>
    <row r="285" spans="1:28" s="235" customFormat="1" x14ac:dyDescent="0.25">
      <c r="A285" s="232"/>
      <c r="B285" s="232"/>
      <c r="C285" s="232"/>
      <c r="D285" s="233"/>
      <c r="E285" s="234"/>
      <c r="F285" s="232"/>
      <c r="G285" s="232"/>
      <c r="H285" s="232"/>
      <c r="I285" s="232"/>
      <c r="J285" s="232"/>
      <c r="K285" s="232"/>
      <c r="L285" s="232"/>
      <c r="M285" s="232"/>
      <c r="N285" s="232"/>
      <c r="O285" s="232"/>
      <c r="P285" s="232"/>
      <c r="Q285" s="231"/>
      <c r="R285" s="231"/>
      <c r="S285" s="231"/>
      <c r="T285" s="231"/>
      <c r="U285" s="231"/>
      <c r="V285" s="231"/>
      <c r="W285" s="231"/>
      <c r="X285" s="232"/>
      <c r="Y285" s="232"/>
      <c r="Z285" s="232"/>
      <c r="AA285" s="232"/>
      <c r="AB285" s="232"/>
    </row>
    <row r="286" spans="1:28" s="235" customFormat="1" x14ac:dyDescent="0.25">
      <c r="A286" s="232"/>
      <c r="B286" s="232"/>
      <c r="C286" s="232"/>
      <c r="D286" s="233"/>
      <c r="E286" s="234"/>
      <c r="F286" s="232"/>
      <c r="G286" s="232"/>
      <c r="H286" s="232"/>
      <c r="I286" s="232"/>
      <c r="J286" s="232"/>
      <c r="K286" s="232"/>
      <c r="L286" s="232"/>
      <c r="M286" s="232"/>
      <c r="N286" s="232"/>
      <c r="O286" s="232"/>
      <c r="P286" s="232"/>
      <c r="Q286" s="231"/>
      <c r="R286" s="231"/>
      <c r="S286" s="231"/>
      <c r="T286" s="231"/>
      <c r="U286" s="231"/>
      <c r="V286" s="231"/>
      <c r="W286" s="231"/>
      <c r="X286" s="232"/>
      <c r="Y286" s="232"/>
      <c r="Z286" s="232"/>
      <c r="AA286" s="232"/>
      <c r="AB286" s="232"/>
    </row>
    <row r="287" spans="1:28" s="86" customFormat="1" x14ac:dyDescent="0.25">
      <c r="A287" s="85"/>
      <c r="B287" s="85"/>
      <c r="C287" s="85"/>
      <c r="D287" s="170"/>
      <c r="E287" s="171"/>
      <c r="F287" s="85"/>
      <c r="G287" s="85"/>
      <c r="H287" s="85"/>
      <c r="I287" s="85"/>
      <c r="J287" s="85"/>
      <c r="K287" s="85"/>
      <c r="L287" s="85"/>
      <c r="M287" s="85"/>
      <c r="N287" s="85"/>
      <c r="O287" s="85"/>
      <c r="P287" s="85"/>
      <c r="Q287" s="2"/>
      <c r="R287" s="2"/>
      <c r="S287" s="2"/>
      <c r="T287" s="2"/>
      <c r="U287" s="2"/>
      <c r="V287" s="2"/>
      <c r="W287" s="2"/>
      <c r="X287" s="85"/>
      <c r="Y287" s="85"/>
      <c r="Z287" s="85"/>
      <c r="AA287" s="85"/>
      <c r="AB287" s="85"/>
    </row>
    <row r="288" spans="1:28" s="86" customFormat="1" x14ac:dyDescent="0.25">
      <c r="A288" s="87"/>
      <c r="B288" s="87"/>
      <c r="C288" s="87"/>
      <c r="D288" s="165"/>
      <c r="E288" s="88"/>
      <c r="F288" s="87"/>
      <c r="G288" s="87"/>
      <c r="H288" s="87"/>
      <c r="I288" s="87"/>
      <c r="J288" s="87"/>
      <c r="K288" s="87"/>
      <c r="L288" s="85"/>
      <c r="M288" s="85"/>
      <c r="N288" s="85"/>
      <c r="O288" s="85"/>
      <c r="P288" s="85"/>
      <c r="Q288" s="2"/>
      <c r="R288" s="2"/>
      <c r="S288" s="2"/>
      <c r="T288" s="2"/>
      <c r="U288" s="2"/>
      <c r="V288" s="2"/>
      <c r="W288" s="2"/>
      <c r="X288" s="85"/>
      <c r="Y288" s="85"/>
      <c r="Z288" s="85"/>
      <c r="AA288" s="85"/>
      <c r="AB288" s="85"/>
    </row>
    <row r="289" spans="1:28" s="86" customFormat="1" x14ac:dyDescent="0.25">
      <c r="A289" s="87"/>
      <c r="B289" s="87"/>
      <c r="C289" s="87"/>
      <c r="D289" s="165"/>
      <c r="E289" s="88"/>
      <c r="F289" s="87"/>
      <c r="G289" s="87"/>
      <c r="H289" s="87"/>
      <c r="I289" s="87"/>
      <c r="J289" s="87"/>
      <c r="K289" s="87"/>
      <c r="L289" s="85"/>
      <c r="M289" s="85"/>
      <c r="N289" s="85"/>
      <c r="O289" s="85"/>
      <c r="P289" s="85"/>
      <c r="Q289" s="2"/>
      <c r="R289" s="2"/>
      <c r="S289" s="2"/>
      <c r="T289" s="2"/>
      <c r="U289" s="2"/>
      <c r="V289" s="2"/>
      <c r="W289" s="2"/>
      <c r="X289" s="85"/>
      <c r="Y289" s="85"/>
      <c r="Z289" s="85"/>
      <c r="AA289" s="85"/>
      <c r="AB289" s="85"/>
    </row>
    <row r="290" spans="1:28" s="86" customFormat="1" x14ac:dyDescent="0.25">
      <c r="A290" s="87"/>
      <c r="B290" s="87"/>
      <c r="C290" s="87"/>
      <c r="D290" s="165"/>
      <c r="E290" s="88"/>
      <c r="F290" s="87"/>
      <c r="G290" s="87"/>
      <c r="H290" s="87"/>
      <c r="I290" s="87"/>
      <c r="J290" s="87"/>
      <c r="K290" s="87"/>
      <c r="L290" s="85"/>
      <c r="M290" s="85"/>
      <c r="N290" s="85"/>
      <c r="O290" s="85"/>
      <c r="P290" s="85"/>
      <c r="Q290" s="2"/>
      <c r="R290" s="2"/>
      <c r="S290" s="2"/>
      <c r="T290" s="2"/>
      <c r="U290" s="2"/>
      <c r="V290" s="2"/>
      <c r="W290" s="2"/>
      <c r="X290" s="85"/>
      <c r="Y290" s="85"/>
      <c r="Z290" s="85"/>
      <c r="AA290" s="85"/>
      <c r="AB290" s="85"/>
    </row>
    <row r="291" spans="1:28" s="86" customFormat="1" x14ac:dyDescent="0.25">
      <c r="A291" s="89"/>
      <c r="B291" s="89"/>
      <c r="C291" s="273" t="s">
        <v>14</v>
      </c>
      <c r="D291" s="273"/>
      <c r="E291" s="273"/>
      <c r="F291" s="273"/>
      <c r="G291" s="273"/>
      <c r="H291" s="90"/>
      <c r="I291" s="90"/>
      <c r="J291" s="91"/>
      <c r="K291" s="91"/>
      <c r="L291" s="92" t="s">
        <v>15</v>
      </c>
      <c r="M291" s="93"/>
      <c r="N291" s="94"/>
      <c r="O291" s="93"/>
      <c r="Q291" s="3"/>
      <c r="R291" s="2"/>
      <c r="S291" s="2"/>
      <c r="T291" s="2"/>
      <c r="U291" s="3"/>
      <c r="V291" s="3"/>
      <c r="W291" s="3"/>
      <c r="X291" s="85"/>
      <c r="Y291" s="85"/>
      <c r="Z291" s="85"/>
      <c r="AA291" s="85"/>
      <c r="AB291" s="85"/>
    </row>
    <row r="292" spans="1:28" s="86" customFormat="1" x14ac:dyDescent="0.25">
      <c r="A292" s="89"/>
      <c r="B292" s="89"/>
      <c r="C292" s="272" t="s">
        <v>16</v>
      </c>
      <c r="D292" s="272"/>
      <c r="E292" s="272"/>
      <c r="F292" s="272"/>
      <c r="G292" s="272"/>
      <c r="H292" s="90"/>
      <c r="I292" s="90"/>
      <c r="J292" s="91"/>
      <c r="K292" s="91"/>
      <c r="L292" s="95"/>
      <c r="M292" s="90"/>
      <c r="N292" s="90"/>
      <c r="O292" s="90"/>
      <c r="Q292" s="3"/>
      <c r="R292" s="2"/>
      <c r="S292" s="2"/>
      <c r="T292" s="2"/>
      <c r="U292" s="3"/>
      <c r="V292" s="3"/>
      <c r="W292" s="3"/>
      <c r="X292" s="85"/>
      <c r="Y292" s="85"/>
      <c r="Z292" s="85"/>
      <c r="AA292" s="85"/>
      <c r="AB292" s="85"/>
    </row>
    <row r="293" spans="1:28" s="91" customFormat="1" ht="12.75" customHeight="1" x14ac:dyDescent="0.25">
      <c r="A293" s="89"/>
      <c r="B293" s="89"/>
      <c r="C293" s="195"/>
      <c r="D293" s="166"/>
      <c r="E293" s="97"/>
      <c r="F293" s="195"/>
      <c r="G293" s="195"/>
      <c r="H293" s="90"/>
      <c r="I293" s="90"/>
      <c r="L293" s="95"/>
      <c r="M293" s="90"/>
      <c r="N293" s="90"/>
      <c r="O293" s="90"/>
      <c r="P293" s="86"/>
      <c r="Q293" s="1"/>
      <c r="R293" s="1"/>
      <c r="S293" s="1"/>
      <c r="T293" s="1"/>
      <c r="U293" s="1"/>
      <c r="V293" s="1"/>
      <c r="W293" s="1"/>
      <c r="X293" s="87"/>
      <c r="Y293" s="87"/>
      <c r="Z293" s="87"/>
      <c r="AA293" s="87"/>
      <c r="AB293" s="87"/>
    </row>
    <row r="294" spans="1:28" s="91" customFormat="1" ht="18.75" customHeight="1" x14ac:dyDescent="0.25">
      <c r="A294" s="89"/>
      <c r="B294" s="89"/>
      <c r="C294" s="272" t="s">
        <v>18</v>
      </c>
      <c r="D294" s="272"/>
      <c r="E294" s="272"/>
      <c r="F294" s="272"/>
      <c r="G294" s="90"/>
      <c r="H294" s="195"/>
      <c r="I294" s="195"/>
      <c r="L294" s="95" t="s">
        <v>25</v>
      </c>
      <c r="M294" s="95"/>
      <c r="N294" s="94"/>
      <c r="O294" s="195"/>
      <c r="P294" s="86"/>
      <c r="Q294" s="1"/>
      <c r="R294" s="1"/>
      <c r="S294" s="1"/>
      <c r="T294" s="1"/>
      <c r="U294" s="1"/>
      <c r="V294" s="1"/>
      <c r="W294" s="1"/>
      <c r="X294" s="87"/>
      <c r="Y294" s="87"/>
      <c r="Z294" s="87"/>
      <c r="AA294" s="87"/>
      <c r="AB294" s="87"/>
    </row>
    <row r="295" spans="1:28" s="91" customFormat="1" ht="35.25" customHeight="1" x14ac:dyDescent="0.25">
      <c r="A295" s="89"/>
      <c r="B295" s="89"/>
      <c r="C295" s="90"/>
      <c r="D295" s="166"/>
      <c r="E295" s="97"/>
      <c r="F295" s="90"/>
      <c r="G295" s="90"/>
      <c r="H295" s="90"/>
      <c r="I295" s="90"/>
      <c r="L295" s="90"/>
      <c r="M295" s="90"/>
      <c r="N295" s="90"/>
      <c r="O295" s="90"/>
      <c r="P295" s="86"/>
      <c r="Q295" s="1"/>
      <c r="R295" s="1"/>
      <c r="S295" s="1"/>
      <c r="T295" s="1"/>
      <c r="U295" s="1"/>
      <c r="V295" s="1"/>
      <c r="W295" s="1"/>
      <c r="X295" s="87"/>
      <c r="Y295" s="87"/>
      <c r="Z295" s="87"/>
      <c r="AA295" s="87"/>
      <c r="AB295" s="87"/>
    </row>
    <row r="296" spans="1:28" s="91" customFormat="1" x14ac:dyDescent="0.25">
      <c r="A296" s="89"/>
      <c r="B296" s="89"/>
      <c r="C296" s="98"/>
      <c r="D296" s="167"/>
      <c r="E296" s="100"/>
      <c r="G296" s="98"/>
      <c r="H296" s="98"/>
      <c r="I296" s="98"/>
      <c r="L296" s="98"/>
      <c r="M296" s="100"/>
      <c r="N296" s="100"/>
      <c r="O296" s="101"/>
      <c r="P296" s="100" t="s">
        <v>42</v>
      </c>
      <c r="Q296" s="1"/>
      <c r="R296" s="1"/>
      <c r="S296" s="1"/>
      <c r="T296" s="1"/>
      <c r="U296" s="1"/>
      <c r="V296" s="1"/>
      <c r="W296" s="1"/>
      <c r="X296" s="87"/>
      <c r="Y296" s="87"/>
      <c r="Z296" s="87"/>
      <c r="AA296" s="87"/>
      <c r="AB296" s="87"/>
    </row>
    <row r="297" spans="1:28" s="91" customFormat="1" ht="15" customHeight="1" x14ac:dyDescent="0.25">
      <c r="A297" s="89"/>
      <c r="B297" s="89"/>
      <c r="C297" s="98" t="s">
        <v>17</v>
      </c>
      <c r="D297" s="167"/>
      <c r="E297" s="99"/>
      <c r="F297" s="100"/>
      <c r="G297" s="100"/>
      <c r="H297" s="98"/>
      <c r="I297" s="98"/>
      <c r="L297" s="98" t="s">
        <v>17</v>
      </c>
      <c r="M297" s="100"/>
      <c r="N297" s="100"/>
      <c r="O297" s="100"/>
      <c r="P297" s="86"/>
      <c r="Q297" s="1"/>
      <c r="R297" s="1"/>
      <c r="S297" s="1"/>
      <c r="T297" s="1"/>
      <c r="U297" s="1"/>
      <c r="V297" s="1"/>
      <c r="W297" s="1"/>
      <c r="X297" s="87"/>
      <c r="Y297" s="87"/>
      <c r="Z297" s="87"/>
      <c r="AA297" s="87"/>
      <c r="AB297" s="87"/>
    </row>
    <row r="298" spans="1:28" s="91" customFormat="1" x14ac:dyDescent="0.25">
      <c r="A298" s="102"/>
      <c r="B298" s="102"/>
      <c r="C298" s="102"/>
      <c r="D298" s="168"/>
      <c r="E298" s="103"/>
      <c r="F298" s="104"/>
      <c r="G298" s="104"/>
      <c r="H298" s="104"/>
      <c r="I298" s="104"/>
      <c r="J298" s="104"/>
      <c r="K298" s="104"/>
      <c r="L298" s="104"/>
      <c r="M298" s="105"/>
      <c r="N298" s="106"/>
      <c r="O298" s="87"/>
      <c r="P298" s="87"/>
      <c r="Q298" s="1"/>
      <c r="R298" s="1"/>
      <c r="S298" s="1"/>
      <c r="T298" s="1"/>
      <c r="U298" s="1"/>
      <c r="V298" s="1"/>
      <c r="W298" s="1"/>
      <c r="X298" s="87"/>
      <c r="Y298" s="87"/>
      <c r="Z298" s="87"/>
      <c r="AA298" s="87"/>
      <c r="AB298" s="87"/>
    </row>
    <row r="299" spans="1:28" s="91" customFormat="1" ht="12.75" customHeight="1" x14ac:dyDescent="0.25">
      <c r="A299" s="87"/>
      <c r="B299" s="87"/>
      <c r="C299" s="87"/>
      <c r="D299" s="165"/>
      <c r="E299" s="88"/>
      <c r="F299" s="87"/>
      <c r="G299" s="87"/>
      <c r="H299" s="87"/>
      <c r="I299" s="87"/>
      <c r="J299" s="87"/>
      <c r="K299" s="87"/>
      <c r="L299" s="87"/>
      <c r="M299" s="87"/>
      <c r="N299" s="87"/>
      <c r="O299" s="87"/>
      <c r="P299" s="87"/>
      <c r="Q299" s="1"/>
      <c r="R299" s="1"/>
      <c r="S299" s="1"/>
      <c r="T299" s="1"/>
      <c r="U299" s="1"/>
      <c r="V299" s="1"/>
      <c r="W299" s="1"/>
      <c r="X299" s="87"/>
      <c r="Y299" s="87"/>
      <c r="Z299" s="87"/>
      <c r="AA299" s="87"/>
      <c r="AB299" s="87"/>
    </row>
    <row r="300" spans="1:28" s="91" customFormat="1" ht="12.75" customHeight="1" x14ac:dyDescent="0.25">
      <c r="A300" s="87"/>
      <c r="B300" s="87"/>
      <c r="C300" s="87"/>
      <c r="D300" s="165"/>
      <c r="E300" s="88"/>
      <c r="F300" s="87"/>
      <c r="G300" s="87"/>
      <c r="H300" s="87"/>
      <c r="I300" s="87"/>
      <c r="J300" s="87"/>
      <c r="K300" s="87"/>
      <c r="L300" s="87"/>
      <c r="M300" s="87"/>
      <c r="N300" s="87"/>
      <c r="O300" s="87"/>
      <c r="P300" s="87"/>
      <c r="Q300" s="1"/>
      <c r="R300" s="1"/>
      <c r="S300" s="1"/>
      <c r="T300" s="1"/>
      <c r="U300" s="1"/>
      <c r="V300" s="1"/>
      <c r="W300" s="1"/>
      <c r="X300" s="87"/>
      <c r="Y300" s="87"/>
      <c r="Z300" s="87"/>
      <c r="AA300" s="87"/>
      <c r="AB300" s="87"/>
    </row>
    <row r="301" spans="1:28" s="91" customFormat="1" ht="12.75" customHeight="1" x14ac:dyDescent="0.25">
      <c r="A301" s="87"/>
      <c r="B301" s="87"/>
      <c r="C301" s="87"/>
      <c r="D301" s="165"/>
      <c r="E301" s="88"/>
      <c r="F301" s="87"/>
      <c r="G301" s="87"/>
      <c r="H301" s="87"/>
      <c r="I301" s="87"/>
      <c r="J301" s="87"/>
      <c r="K301" s="87"/>
      <c r="L301" s="87"/>
      <c r="M301" s="87"/>
      <c r="N301" s="87"/>
      <c r="O301" s="87"/>
      <c r="P301" s="87"/>
      <c r="Q301" s="1"/>
      <c r="R301" s="1"/>
      <c r="S301" s="1"/>
      <c r="T301" s="1"/>
      <c r="U301" s="1"/>
      <c r="V301" s="1"/>
      <c r="W301" s="1"/>
      <c r="X301" s="87"/>
      <c r="Y301" s="87"/>
      <c r="Z301" s="87"/>
      <c r="AA301" s="87"/>
      <c r="AB301" s="87"/>
    </row>
    <row r="302" spans="1:28" s="91" customFormat="1" ht="12.75" customHeight="1" x14ac:dyDescent="0.25">
      <c r="A302" s="87"/>
      <c r="B302" s="87"/>
      <c r="C302" s="87"/>
      <c r="D302" s="165"/>
      <c r="E302" s="88"/>
      <c r="F302" s="87"/>
      <c r="G302" s="87"/>
      <c r="H302" s="87"/>
      <c r="I302" s="87"/>
      <c r="J302" s="87"/>
      <c r="K302" s="87"/>
      <c r="L302" s="87"/>
      <c r="M302" s="87"/>
      <c r="N302" s="87"/>
      <c r="O302" s="87"/>
      <c r="P302" s="87"/>
      <c r="Q302" s="1"/>
      <c r="R302" s="1"/>
      <c r="S302" s="1"/>
      <c r="T302" s="1"/>
      <c r="U302" s="1"/>
      <c r="V302" s="1"/>
      <c r="W302" s="1"/>
      <c r="X302" s="87"/>
      <c r="Y302" s="87"/>
      <c r="Z302" s="87"/>
      <c r="AA302" s="87"/>
      <c r="AB302" s="87"/>
    </row>
    <row r="303" spans="1:28" s="222" customFormat="1" ht="12.75" customHeight="1" x14ac:dyDescent="0.25">
      <c r="A303" s="218"/>
      <c r="B303" s="218"/>
      <c r="C303" s="218"/>
      <c r="D303" s="219"/>
      <c r="E303" s="220"/>
      <c r="F303" s="218"/>
      <c r="G303" s="218"/>
      <c r="H303" s="218"/>
      <c r="I303" s="218"/>
      <c r="J303" s="218"/>
      <c r="K303" s="218"/>
      <c r="L303" s="218"/>
      <c r="M303" s="218"/>
      <c r="N303" s="218"/>
      <c r="O303" s="218"/>
      <c r="P303" s="218"/>
      <c r="Q303" s="221"/>
      <c r="R303" s="221"/>
      <c r="S303" s="221"/>
      <c r="T303" s="221"/>
      <c r="U303" s="221"/>
      <c r="V303" s="221"/>
      <c r="W303" s="221"/>
      <c r="X303" s="218"/>
      <c r="Y303" s="218"/>
      <c r="Z303" s="218"/>
      <c r="AA303" s="218"/>
      <c r="AB303" s="218"/>
    </row>
    <row r="304" spans="1:28" ht="12.75" customHeight="1" x14ac:dyDescent="0.25">
      <c r="A304" s="5"/>
      <c r="B304" s="5"/>
      <c r="C304" s="5"/>
      <c r="D304" s="164"/>
      <c r="E304" s="6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7"/>
      <c r="R304" s="7"/>
      <c r="S304" s="7"/>
      <c r="T304" s="7"/>
      <c r="U304" s="7"/>
      <c r="V304" s="7"/>
      <c r="W304" s="7"/>
      <c r="X304" s="5"/>
      <c r="Y304" s="5"/>
      <c r="Z304" s="5"/>
      <c r="AA304" s="5"/>
      <c r="AB304" s="5"/>
    </row>
    <row r="305" spans="1:28" ht="12.75" customHeight="1" x14ac:dyDescent="0.25">
      <c r="A305" s="5"/>
      <c r="B305" s="5"/>
      <c r="C305" s="5"/>
      <c r="D305" s="164"/>
      <c r="E305" s="6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7"/>
      <c r="R305" s="7"/>
      <c r="S305" s="7"/>
      <c r="T305" s="7"/>
      <c r="U305" s="7"/>
      <c r="V305" s="7"/>
      <c r="W305" s="7"/>
      <c r="X305" s="5"/>
      <c r="Y305" s="5"/>
      <c r="Z305" s="5"/>
      <c r="AA305" s="5"/>
      <c r="AB305" s="5"/>
    </row>
    <row r="306" spans="1:28" ht="12.75" customHeight="1" x14ac:dyDescent="0.25">
      <c r="A306" s="5"/>
      <c r="B306" s="5"/>
      <c r="C306" s="5"/>
      <c r="D306" s="164"/>
      <c r="E306" s="6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7"/>
      <c r="R306" s="7"/>
      <c r="S306" s="7"/>
      <c r="T306" s="7"/>
      <c r="U306" s="7"/>
      <c r="V306" s="7"/>
      <c r="W306" s="7"/>
      <c r="X306" s="5"/>
      <c r="Y306" s="5"/>
      <c r="Z306" s="5"/>
      <c r="AA306" s="5"/>
      <c r="AB306" s="5"/>
    </row>
    <row r="307" spans="1:28" ht="12.75" customHeight="1" x14ac:dyDescent="0.25">
      <c r="A307" s="5"/>
      <c r="B307" s="5"/>
      <c r="C307" s="5"/>
      <c r="D307" s="164"/>
      <c r="E307" s="6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7"/>
      <c r="R307" s="7"/>
      <c r="S307" s="7"/>
      <c r="T307" s="7"/>
      <c r="U307" s="7"/>
      <c r="V307" s="7"/>
      <c r="W307" s="7"/>
      <c r="X307" s="5"/>
      <c r="Y307" s="5"/>
      <c r="Z307" s="5"/>
      <c r="AA307" s="5"/>
      <c r="AB307" s="5"/>
    </row>
    <row r="308" spans="1:28" ht="12.75" customHeight="1" x14ac:dyDescent="0.25">
      <c r="A308" s="5"/>
      <c r="B308" s="5"/>
      <c r="C308" s="5"/>
      <c r="D308" s="164"/>
      <c r="E308" s="6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7"/>
      <c r="R308" s="7"/>
      <c r="S308" s="7"/>
      <c r="T308" s="7"/>
      <c r="U308" s="7"/>
      <c r="V308" s="7"/>
      <c r="W308" s="7"/>
      <c r="X308" s="5"/>
      <c r="Y308" s="5"/>
      <c r="Z308" s="5"/>
      <c r="AA308" s="5"/>
      <c r="AB308" s="5"/>
    </row>
    <row r="309" spans="1:28" ht="12.75" customHeight="1" x14ac:dyDescent="0.25">
      <c r="A309" s="5"/>
      <c r="B309" s="5"/>
      <c r="C309" s="5"/>
      <c r="D309" s="164"/>
      <c r="E309" s="6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7"/>
      <c r="R309" s="7"/>
      <c r="S309" s="7"/>
      <c r="T309" s="7"/>
      <c r="U309" s="7"/>
      <c r="V309" s="7"/>
      <c r="W309" s="7"/>
      <c r="X309" s="5"/>
      <c r="Y309" s="5"/>
      <c r="Z309" s="5"/>
      <c r="AA309" s="5"/>
      <c r="AB309" s="5"/>
    </row>
    <row r="310" spans="1:28" ht="12.75" customHeight="1" x14ac:dyDescent="0.25">
      <c r="A310" s="5"/>
      <c r="B310" s="5"/>
      <c r="C310" s="5"/>
      <c r="D310" s="164"/>
      <c r="E310" s="6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7"/>
      <c r="R310" s="7"/>
      <c r="S310" s="7"/>
      <c r="T310" s="7"/>
      <c r="U310" s="7"/>
      <c r="V310" s="7"/>
      <c r="W310" s="7"/>
      <c r="X310" s="5"/>
      <c r="Y310" s="5"/>
      <c r="Z310" s="5"/>
      <c r="AA310" s="5"/>
      <c r="AB310" s="5"/>
    </row>
    <row r="311" spans="1:28" ht="12.75" customHeight="1" x14ac:dyDescent="0.25">
      <c r="A311" s="5"/>
      <c r="B311" s="5"/>
      <c r="C311" s="5"/>
      <c r="D311" s="164"/>
      <c r="E311" s="6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7"/>
      <c r="R311" s="7"/>
      <c r="S311" s="7"/>
      <c r="T311" s="7"/>
      <c r="U311" s="7"/>
      <c r="V311" s="7"/>
      <c r="W311" s="7"/>
      <c r="X311" s="5"/>
      <c r="Y311" s="5"/>
      <c r="Z311" s="5"/>
      <c r="AA311" s="5"/>
      <c r="AB311" s="5"/>
    </row>
    <row r="312" spans="1:28" ht="12.75" customHeight="1" x14ac:dyDescent="0.25">
      <c r="A312" s="5"/>
      <c r="B312" s="5"/>
      <c r="C312" s="5"/>
      <c r="D312" s="164"/>
      <c r="E312" s="6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7"/>
      <c r="R312" s="7"/>
      <c r="S312" s="7"/>
      <c r="T312" s="7"/>
      <c r="U312" s="7"/>
      <c r="V312" s="7"/>
      <c r="W312" s="7"/>
      <c r="X312" s="5"/>
      <c r="Y312" s="5"/>
      <c r="Z312" s="5"/>
      <c r="AA312" s="5"/>
      <c r="AB312" s="5"/>
    </row>
    <row r="313" spans="1:28" ht="12.75" customHeight="1" x14ac:dyDescent="0.25">
      <c r="A313" s="5"/>
      <c r="B313" s="5"/>
      <c r="C313" s="5"/>
      <c r="D313" s="164"/>
      <c r="E313" s="6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7"/>
      <c r="R313" s="7"/>
      <c r="S313" s="7"/>
      <c r="T313" s="7"/>
      <c r="U313" s="7"/>
      <c r="V313" s="7"/>
      <c r="W313" s="7"/>
      <c r="X313" s="5"/>
      <c r="Y313" s="5"/>
      <c r="Z313" s="5"/>
      <c r="AA313" s="5"/>
      <c r="AB313" s="5"/>
    </row>
    <row r="314" spans="1:28" ht="12.75" customHeight="1" x14ac:dyDescent="0.25">
      <c r="A314" s="5"/>
      <c r="B314" s="5"/>
      <c r="C314" s="5"/>
      <c r="D314" s="164"/>
      <c r="E314" s="6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7"/>
      <c r="R314" s="7"/>
      <c r="S314" s="7"/>
      <c r="T314" s="7"/>
      <c r="U314" s="7"/>
      <c r="V314" s="7"/>
      <c r="W314" s="7"/>
      <c r="X314" s="5"/>
      <c r="Y314" s="5"/>
      <c r="Z314" s="5"/>
      <c r="AA314" s="5"/>
      <c r="AB314" s="5"/>
    </row>
    <row r="315" spans="1:28" ht="12.75" customHeight="1" x14ac:dyDescent="0.25">
      <c r="A315" s="5"/>
      <c r="B315" s="5"/>
      <c r="C315" s="5"/>
      <c r="D315" s="164"/>
      <c r="E315" s="6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7"/>
      <c r="R315" s="7"/>
      <c r="S315" s="7"/>
      <c r="T315" s="7"/>
      <c r="U315" s="7"/>
      <c r="V315" s="7"/>
      <c r="W315" s="7"/>
      <c r="X315" s="5"/>
      <c r="Y315" s="5"/>
      <c r="Z315" s="5"/>
      <c r="AA315" s="5"/>
      <c r="AB315" s="5"/>
    </row>
    <row r="316" spans="1:28" ht="12.75" customHeight="1" x14ac:dyDescent="0.25">
      <c r="A316" s="5"/>
      <c r="B316" s="5"/>
      <c r="C316" s="5"/>
      <c r="D316" s="164"/>
      <c r="E316" s="6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7"/>
      <c r="R316" s="7"/>
      <c r="S316" s="7"/>
      <c r="T316" s="7"/>
      <c r="U316" s="7"/>
      <c r="V316" s="7"/>
      <c r="W316" s="7"/>
      <c r="X316" s="5"/>
      <c r="Y316" s="5"/>
      <c r="Z316" s="5"/>
      <c r="AA316" s="5"/>
      <c r="AB316" s="5"/>
    </row>
    <row r="317" spans="1:28" ht="12.75" customHeight="1" x14ac:dyDescent="0.25">
      <c r="A317" s="5"/>
      <c r="B317" s="5"/>
      <c r="C317" s="5"/>
      <c r="D317" s="164"/>
      <c r="E317" s="6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7"/>
      <c r="R317" s="7"/>
      <c r="S317" s="7"/>
      <c r="T317" s="7"/>
      <c r="U317" s="7"/>
      <c r="V317" s="7"/>
      <c r="W317" s="7"/>
      <c r="X317" s="5"/>
      <c r="Y317" s="5"/>
      <c r="Z317" s="5"/>
      <c r="AA317" s="5"/>
      <c r="AB317" s="5"/>
    </row>
    <row r="318" spans="1:28" ht="12.75" customHeight="1" x14ac:dyDescent="0.25">
      <c r="A318" s="5"/>
      <c r="B318" s="5"/>
      <c r="C318" s="5"/>
      <c r="D318" s="164"/>
      <c r="E318" s="6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7"/>
      <c r="R318" s="7"/>
      <c r="S318" s="7"/>
      <c r="T318" s="7"/>
      <c r="U318" s="7"/>
      <c r="V318" s="7"/>
      <c r="W318" s="7"/>
      <c r="X318" s="5"/>
      <c r="Y318" s="5"/>
      <c r="Z318" s="5"/>
      <c r="AA318" s="5"/>
      <c r="AB318" s="5"/>
    </row>
    <row r="319" spans="1:28" ht="12.75" customHeight="1" x14ac:dyDescent="0.25">
      <c r="A319" s="5"/>
      <c r="B319" s="5"/>
      <c r="C319" s="5"/>
      <c r="D319" s="164"/>
      <c r="E319" s="6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7"/>
      <c r="R319" s="7"/>
      <c r="S319" s="7"/>
      <c r="T319" s="7"/>
      <c r="U319" s="7"/>
      <c r="V319" s="7"/>
      <c r="W319" s="7"/>
      <c r="X319" s="5"/>
      <c r="Y319" s="5"/>
      <c r="Z319" s="5"/>
      <c r="AA319" s="5"/>
      <c r="AB319" s="5"/>
    </row>
    <row r="320" spans="1:28" ht="12.75" customHeight="1" x14ac:dyDescent="0.25">
      <c r="A320" s="5"/>
      <c r="B320" s="5"/>
      <c r="C320" s="5"/>
      <c r="D320" s="164"/>
      <c r="E320" s="6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7"/>
      <c r="R320" s="7"/>
      <c r="S320" s="7"/>
      <c r="T320" s="7"/>
      <c r="U320" s="7"/>
      <c r="V320" s="7"/>
      <c r="W320" s="7"/>
      <c r="X320" s="5"/>
      <c r="Y320" s="5"/>
      <c r="Z320" s="5"/>
      <c r="AA320" s="5"/>
      <c r="AB320" s="5"/>
    </row>
    <row r="321" spans="1:28" ht="12.75" customHeight="1" x14ac:dyDescent="0.25">
      <c r="A321" s="5"/>
      <c r="B321" s="5"/>
      <c r="C321" s="5"/>
      <c r="D321" s="164"/>
      <c r="E321" s="6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7"/>
      <c r="R321" s="7"/>
      <c r="S321" s="7"/>
      <c r="T321" s="7"/>
      <c r="U321" s="7"/>
      <c r="V321" s="7"/>
      <c r="W321" s="7"/>
      <c r="X321" s="5"/>
      <c r="Y321" s="5"/>
      <c r="Z321" s="5"/>
      <c r="AA321" s="5"/>
      <c r="AB321" s="5"/>
    </row>
    <row r="322" spans="1:28" ht="12.75" customHeight="1" x14ac:dyDescent="0.25">
      <c r="A322" s="5"/>
      <c r="B322" s="5"/>
      <c r="C322" s="5"/>
      <c r="D322" s="164"/>
      <c r="E322" s="6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7"/>
      <c r="R322" s="7"/>
      <c r="S322" s="7"/>
      <c r="T322" s="7"/>
      <c r="U322" s="7"/>
      <c r="V322" s="7"/>
      <c r="W322" s="7"/>
      <c r="X322" s="5"/>
      <c r="Y322" s="5"/>
      <c r="Z322" s="5"/>
      <c r="AA322" s="5"/>
      <c r="AB322" s="5"/>
    </row>
    <row r="323" spans="1:28" ht="12.75" customHeight="1" x14ac:dyDescent="0.25">
      <c r="A323" s="5"/>
      <c r="B323" s="5"/>
      <c r="C323" s="5"/>
      <c r="D323" s="164"/>
      <c r="E323" s="6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7"/>
      <c r="R323" s="7"/>
      <c r="S323" s="7"/>
      <c r="T323" s="7"/>
      <c r="U323" s="7"/>
      <c r="V323" s="7"/>
      <c r="W323" s="7"/>
      <c r="X323" s="5"/>
      <c r="Y323" s="5"/>
      <c r="Z323" s="5"/>
      <c r="AA323" s="5"/>
      <c r="AB323" s="5"/>
    </row>
    <row r="324" spans="1:28" ht="12.75" customHeight="1" x14ac:dyDescent="0.25">
      <c r="A324" s="5"/>
      <c r="B324" s="5"/>
      <c r="C324" s="5"/>
      <c r="D324" s="164"/>
      <c r="E324" s="6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7"/>
      <c r="R324" s="7"/>
      <c r="S324" s="7"/>
      <c r="T324" s="7"/>
      <c r="U324" s="7"/>
      <c r="V324" s="7"/>
      <c r="W324" s="7"/>
      <c r="X324" s="5"/>
      <c r="Y324" s="5"/>
      <c r="Z324" s="5"/>
      <c r="AA324" s="5"/>
      <c r="AB324" s="5"/>
    </row>
    <row r="325" spans="1:28" ht="12.75" customHeight="1" x14ac:dyDescent="0.25">
      <c r="A325" s="5"/>
      <c r="B325" s="5"/>
      <c r="C325" s="5"/>
      <c r="D325" s="164"/>
      <c r="E325" s="6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7"/>
      <c r="R325" s="7"/>
      <c r="S325" s="7"/>
      <c r="T325" s="7"/>
      <c r="U325" s="7"/>
      <c r="V325" s="7"/>
      <c r="W325" s="7"/>
      <c r="X325" s="5"/>
      <c r="Y325" s="5"/>
      <c r="Z325" s="5"/>
      <c r="AA325" s="5"/>
      <c r="AB325" s="5"/>
    </row>
    <row r="326" spans="1:28" ht="12.75" customHeight="1" x14ac:dyDescent="0.25">
      <c r="A326" s="5"/>
      <c r="B326" s="5"/>
      <c r="C326" s="5"/>
      <c r="D326" s="164"/>
      <c r="E326" s="6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7"/>
      <c r="R326" s="7"/>
      <c r="S326" s="7"/>
      <c r="T326" s="7"/>
      <c r="U326" s="7"/>
      <c r="V326" s="7"/>
      <c r="W326" s="7"/>
      <c r="X326" s="5"/>
      <c r="Y326" s="5"/>
      <c r="Z326" s="5"/>
      <c r="AA326" s="5"/>
      <c r="AB326" s="5"/>
    </row>
    <row r="327" spans="1:28" ht="12.75" customHeight="1" x14ac:dyDescent="0.25">
      <c r="A327" s="5"/>
      <c r="B327" s="5"/>
      <c r="C327" s="5"/>
      <c r="D327" s="164"/>
      <c r="E327" s="6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7"/>
      <c r="R327" s="7"/>
      <c r="S327" s="7"/>
      <c r="T327" s="7"/>
      <c r="U327" s="7"/>
      <c r="V327" s="7"/>
      <c r="W327" s="7"/>
      <c r="X327" s="5"/>
      <c r="Y327" s="5"/>
      <c r="Z327" s="5"/>
      <c r="AA327" s="5"/>
      <c r="AB327" s="5"/>
    </row>
    <row r="328" spans="1:28" ht="12.75" customHeight="1" x14ac:dyDescent="0.25">
      <c r="A328" s="5"/>
      <c r="B328" s="5"/>
      <c r="C328" s="5"/>
      <c r="D328" s="164"/>
      <c r="E328" s="6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7"/>
      <c r="R328" s="7"/>
      <c r="S328" s="7"/>
      <c r="T328" s="7"/>
      <c r="U328" s="7"/>
      <c r="V328" s="7"/>
      <c r="W328" s="7"/>
      <c r="X328" s="5"/>
      <c r="Y328" s="5"/>
      <c r="Z328" s="5"/>
      <c r="AA328" s="5"/>
      <c r="AB328" s="5"/>
    </row>
    <row r="329" spans="1:28" ht="12.75" customHeight="1" x14ac:dyDescent="0.25">
      <c r="A329" s="5"/>
      <c r="B329" s="5"/>
      <c r="C329" s="5"/>
      <c r="D329" s="164"/>
      <c r="E329" s="6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7"/>
      <c r="R329" s="7"/>
      <c r="S329" s="7"/>
      <c r="T329" s="7"/>
      <c r="U329" s="7"/>
      <c r="V329" s="7"/>
      <c r="W329" s="7"/>
      <c r="X329" s="5"/>
      <c r="Y329" s="5"/>
      <c r="Z329" s="5"/>
      <c r="AA329" s="5"/>
      <c r="AB329" s="5"/>
    </row>
    <row r="330" spans="1:28" ht="12.75" customHeight="1" x14ac:dyDescent="0.25">
      <c r="A330" s="5"/>
      <c r="B330" s="5"/>
      <c r="C330" s="5"/>
      <c r="D330" s="164"/>
      <c r="E330" s="6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7"/>
      <c r="R330" s="7"/>
      <c r="S330" s="7"/>
      <c r="T330" s="7"/>
      <c r="U330" s="7"/>
      <c r="V330" s="7"/>
      <c r="W330" s="7"/>
      <c r="X330" s="5"/>
      <c r="Y330" s="5"/>
      <c r="Z330" s="5"/>
      <c r="AA330" s="5"/>
      <c r="AB330" s="5"/>
    </row>
    <row r="331" spans="1:28" ht="12.75" customHeight="1" x14ac:dyDescent="0.25">
      <c r="A331" s="5"/>
      <c r="B331" s="5"/>
      <c r="C331" s="5"/>
      <c r="D331" s="164"/>
      <c r="E331" s="6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7"/>
      <c r="R331" s="7"/>
      <c r="S331" s="7"/>
      <c r="T331" s="7"/>
      <c r="U331" s="7"/>
      <c r="V331" s="7"/>
      <c r="W331" s="7"/>
      <c r="X331" s="5"/>
      <c r="Y331" s="5"/>
      <c r="Z331" s="5"/>
      <c r="AA331" s="5"/>
      <c r="AB331" s="5"/>
    </row>
    <row r="332" spans="1:28" ht="12.75" customHeight="1" x14ac:dyDescent="0.25">
      <c r="A332" s="5"/>
      <c r="B332" s="5"/>
      <c r="C332" s="5"/>
      <c r="D332" s="164"/>
      <c r="E332" s="6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7"/>
      <c r="R332" s="7"/>
      <c r="S332" s="7"/>
      <c r="T332" s="7"/>
      <c r="U332" s="7"/>
      <c r="V332" s="7"/>
      <c r="W332" s="7"/>
      <c r="X332" s="5"/>
      <c r="Y332" s="5"/>
      <c r="Z332" s="5"/>
      <c r="AA332" s="5"/>
      <c r="AB332" s="5"/>
    </row>
    <row r="333" spans="1:28" ht="12.75" customHeight="1" x14ac:dyDescent="0.25">
      <c r="A333" s="5"/>
      <c r="B333" s="5"/>
      <c r="C333" s="5"/>
      <c r="D333" s="164"/>
      <c r="E333" s="6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7"/>
      <c r="R333" s="7"/>
      <c r="S333" s="7"/>
      <c r="T333" s="7"/>
      <c r="U333" s="7"/>
      <c r="V333" s="7"/>
      <c r="W333" s="7"/>
      <c r="X333" s="5"/>
      <c r="Y333" s="5"/>
      <c r="Z333" s="5"/>
      <c r="AA333" s="5"/>
      <c r="AB333" s="5"/>
    </row>
    <row r="334" spans="1:28" ht="12.75" customHeight="1" x14ac:dyDescent="0.25">
      <c r="A334" s="5"/>
      <c r="B334" s="5"/>
      <c r="C334" s="5"/>
      <c r="D334" s="164"/>
      <c r="E334" s="6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7"/>
      <c r="R334" s="7"/>
      <c r="S334" s="7"/>
      <c r="T334" s="7"/>
      <c r="U334" s="7"/>
      <c r="V334" s="7"/>
      <c r="W334" s="7"/>
      <c r="X334" s="5"/>
      <c r="Y334" s="5"/>
      <c r="Z334" s="5"/>
      <c r="AA334" s="5"/>
      <c r="AB334" s="5"/>
    </row>
    <row r="335" spans="1:28" ht="12.75" customHeight="1" x14ac:dyDescent="0.25">
      <c r="A335" s="5"/>
      <c r="B335" s="5"/>
      <c r="C335" s="5"/>
      <c r="D335" s="164"/>
      <c r="E335" s="6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7"/>
      <c r="R335" s="7"/>
      <c r="S335" s="7"/>
      <c r="T335" s="7"/>
      <c r="U335" s="7"/>
      <c r="V335" s="7"/>
      <c r="W335" s="7"/>
      <c r="X335" s="5"/>
      <c r="Y335" s="5"/>
      <c r="Z335" s="5"/>
      <c r="AA335" s="5"/>
      <c r="AB335" s="5"/>
    </row>
    <row r="336" spans="1:28" ht="12.75" customHeight="1" x14ac:dyDescent="0.25">
      <c r="A336" s="5"/>
      <c r="B336" s="5"/>
      <c r="C336" s="5"/>
      <c r="D336" s="164"/>
      <c r="E336" s="6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7"/>
      <c r="R336" s="7"/>
      <c r="S336" s="7"/>
      <c r="T336" s="7"/>
      <c r="U336" s="7"/>
      <c r="V336" s="7"/>
      <c r="W336" s="7"/>
      <c r="X336" s="5"/>
      <c r="Y336" s="5"/>
      <c r="Z336" s="5"/>
      <c r="AA336" s="5"/>
      <c r="AB336" s="5"/>
    </row>
    <row r="337" spans="1:28" ht="12.75" customHeight="1" x14ac:dyDescent="0.25">
      <c r="A337" s="5"/>
      <c r="B337" s="5"/>
      <c r="C337" s="5"/>
      <c r="D337" s="164"/>
      <c r="E337" s="6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7"/>
      <c r="R337" s="7"/>
      <c r="S337" s="7"/>
      <c r="T337" s="7"/>
      <c r="U337" s="7"/>
      <c r="V337" s="7"/>
      <c r="W337" s="7"/>
      <c r="X337" s="5"/>
      <c r="Y337" s="5"/>
      <c r="Z337" s="5"/>
      <c r="AA337" s="5"/>
      <c r="AB337" s="5"/>
    </row>
    <row r="338" spans="1:28" ht="12.75" customHeight="1" x14ac:dyDescent="0.25">
      <c r="A338" s="5"/>
      <c r="B338" s="5"/>
      <c r="C338" s="5"/>
      <c r="D338" s="164"/>
      <c r="E338" s="6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7"/>
      <c r="R338" s="7"/>
      <c r="S338" s="7"/>
      <c r="T338" s="7"/>
      <c r="U338" s="7"/>
      <c r="V338" s="7"/>
      <c r="W338" s="7"/>
      <c r="X338" s="5"/>
      <c r="Y338" s="5"/>
      <c r="Z338" s="5"/>
      <c r="AA338" s="5"/>
      <c r="AB338" s="5"/>
    </row>
    <row r="339" spans="1:28" ht="12.75" customHeight="1" x14ac:dyDescent="0.25">
      <c r="A339" s="5"/>
      <c r="B339" s="5"/>
      <c r="C339" s="5"/>
      <c r="D339" s="164"/>
      <c r="E339" s="6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7"/>
      <c r="R339" s="7"/>
      <c r="S339" s="7"/>
      <c r="T339" s="7"/>
      <c r="U339" s="7"/>
      <c r="V339" s="7"/>
      <c r="W339" s="7"/>
      <c r="X339" s="5"/>
      <c r="Y339" s="5"/>
      <c r="Z339" s="5"/>
      <c r="AA339" s="5"/>
      <c r="AB339" s="5"/>
    </row>
    <row r="340" spans="1:28" ht="12.75" customHeight="1" x14ac:dyDescent="0.25">
      <c r="A340" s="5"/>
      <c r="B340" s="5"/>
      <c r="C340" s="5"/>
      <c r="D340" s="164"/>
      <c r="E340" s="6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7"/>
      <c r="R340" s="7"/>
      <c r="S340" s="7"/>
      <c r="T340" s="7"/>
      <c r="U340" s="7"/>
      <c r="V340" s="7"/>
      <c r="W340" s="7"/>
      <c r="X340" s="5"/>
      <c r="Y340" s="5"/>
      <c r="Z340" s="5"/>
      <c r="AA340" s="5"/>
      <c r="AB340" s="5"/>
    </row>
    <row r="341" spans="1:28" ht="12.75" customHeight="1" x14ac:dyDescent="0.25">
      <c r="A341" s="5"/>
      <c r="B341" s="5"/>
      <c r="C341" s="5"/>
      <c r="D341" s="164"/>
      <c r="E341" s="6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7"/>
      <c r="R341" s="7"/>
      <c r="S341" s="7"/>
      <c r="T341" s="7"/>
      <c r="U341" s="7"/>
      <c r="V341" s="7"/>
      <c r="W341" s="7"/>
      <c r="X341" s="5"/>
      <c r="Y341" s="5"/>
      <c r="Z341" s="5"/>
      <c r="AA341" s="5"/>
      <c r="AB341" s="5"/>
    </row>
    <row r="342" spans="1:28" ht="12.75" customHeight="1" x14ac:dyDescent="0.25">
      <c r="A342" s="5"/>
      <c r="B342" s="5"/>
      <c r="C342" s="5"/>
      <c r="D342" s="164"/>
      <c r="E342" s="6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7"/>
      <c r="R342" s="7"/>
      <c r="S342" s="7"/>
      <c r="T342" s="7"/>
      <c r="U342" s="7"/>
      <c r="V342" s="7"/>
      <c r="W342" s="7"/>
      <c r="X342" s="5"/>
      <c r="Y342" s="5"/>
      <c r="Z342" s="5"/>
      <c r="AA342" s="5"/>
      <c r="AB342" s="5"/>
    </row>
    <row r="343" spans="1:28" ht="12.75" customHeight="1" x14ac:dyDescent="0.25">
      <c r="A343" s="5"/>
      <c r="B343" s="5"/>
      <c r="C343" s="5"/>
      <c r="D343" s="164"/>
      <c r="E343" s="6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7"/>
      <c r="R343" s="7"/>
      <c r="S343" s="7"/>
      <c r="T343" s="7"/>
      <c r="U343" s="7"/>
      <c r="V343" s="7"/>
      <c r="W343" s="7"/>
      <c r="X343" s="5"/>
      <c r="Y343" s="5"/>
      <c r="Z343" s="5"/>
      <c r="AA343" s="5"/>
      <c r="AB343" s="5"/>
    </row>
    <row r="344" spans="1:28" ht="12.75" customHeight="1" x14ac:dyDescent="0.25">
      <c r="A344" s="5"/>
      <c r="B344" s="5"/>
      <c r="C344" s="5"/>
      <c r="D344" s="164"/>
      <c r="E344" s="6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7"/>
      <c r="R344" s="7"/>
      <c r="S344" s="7"/>
      <c r="T344" s="7"/>
      <c r="U344" s="7"/>
      <c r="V344" s="7"/>
      <c r="W344" s="7"/>
      <c r="X344" s="5"/>
      <c r="Y344" s="5"/>
      <c r="Z344" s="5"/>
      <c r="AA344" s="5"/>
      <c r="AB344" s="5"/>
    </row>
    <row r="345" spans="1:28" ht="12.75" customHeight="1" x14ac:dyDescent="0.25">
      <c r="A345" s="5"/>
      <c r="B345" s="5"/>
      <c r="C345" s="5"/>
      <c r="D345" s="164"/>
      <c r="E345" s="6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7"/>
      <c r="R345" s="7"/>
      <c r="S345" s="7"/>
      <c r="T345" s="7"/>
      <c r="U345" s="7"/>
      <c r="V345" s="7"/>
      <c r="W345" s="7"/>
      <c r="X345" s="5"/>
      <c r="Y345" s="5"/>
      <c r="Z345" s="5"/>
      <c r="AA345" s="5"/>
      <c r="AB345" s="5"/>
    </row>
    <row r="346" spans="1:28" ht="12.75" customHeight="1" x14ac:dyDescent="0.25">
      <c r="A346" s="5"/>
      <c r="B346" s="5"/>
      <c r="C346" s="5"/>
      <c r="D346" s="164"/>
      <c r="E346" s="6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7"/>
      <c r="R346" s="7"/>
      <c r="S346" s="7"/>
      <c r="T346" s="7"/>
      <c r="U346" s="7"/>
      <c r="V346" s="7"/>
      <c r="W346" s="7"/>
      <c r="X346" s="5"/>
      <c r="Y346" s="5"/>
      <c r="Z346" s="5"/>
      <c r="AA346" s="5"/>
      <c r="AB346" s="5"/>
    </row>
    <row r="347" spans="1:28" ht="12.75" customHeight="1" x14ac:dyDescent="0.25">
      <c r="A347" s="5"/>
      <c r="B347" s="5"/>
      <c r="C347" s="5"/>
      <c r="D347" s="164"/>
      <c r="E347" s="6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7"/>
      <c r="R347" s="7"/>
      <c r="S347" s="7"/>
      <c r="T347" s="7"/>
      <c r="U347" s="7"/>
      <c r="V347" s="7"/>
      <c r="W347" s="7"/>
      <c r="X347" s="5"/>
      <c r="Y347" s="5"/>
      <c r="Z347" s="5"/>
      <c r="AA347" s="5"/>
      <c r="AB347" s="5"/>
    </row>
    <row r="348" spans="1:28" ht="12.75" customHeight="1" x14ac:dyDescent="0.25">
      <c r="A348" s="5"/>
      <c r="B348" s="5"/>
      <c r="C348" s="5"/>
      <c r="D348" s="164"/>
      <c r="E348" s="6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7"/>
      <c r="R348" s="7"/>
      <c r="S348" s="7"/>
      <c r="T348" s="7"/>
      <c r="U348" s="7"/>
      <c r="V348" s="7"/>
      <c r="W348" s="7"/>
      <c r="X348" s="5"/>
      <c r="Y348" s="5"/>
      <c r="Z348" s="5"/>
      <c r="AA348" s="5"/>
      <c r="AB348" s="5"/>
    </row>
    <row r="349" spans="1:28" ht="12.75" customHeight="1" x14ac:dyDescent="0.25">
      <c r="A349" s="5"/>
      <c r="B349" s="5"/>
      <c r="C349" s="5"/>
      <c r="D349" s="164"/>
      <c r="E349" s="6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7"/>
      <c r="R349" s="7"/>
      <c r="S349" s="7"/>
      <c r="T349" s="7"/>
      <c r="U349" s="7"/>
      <c r="V349" s="7"/>
      <c r="W349" s="7"/>
      <c r="X349" s="5"/>
      <c r="Y349" s="5"/>
      <c r="Z349" s="5"/>
      <c r="AA349" s="5"/>
      <c r="AB349" s="5"/>
    </row>
    <row r="350" spans="1:28" ht="12.75" customHeight="1" x14ac:dyDescent="0.25">
      <c r="A350" s="5"/>
      <c r="B350" s="5"/>
      <c r="C350" s="5"/>
      <c r="D350" s="164"/>
      <c r="E350" s="6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7"/>
      <c r="R350" s="7"/>
      <c r="S350" s="7"/>
      <c r="T350" s="7"/>
      <c r="U350" s="7"/>
      <c r="V350" s="7"/>
      <c r="W350" s="7"/>
      <c r="X350" s="5"/>
      <c r="Y350" s="5"/>
      <c r="Z350" s="5"/>
      <c r="AA350" s="5"/>
      <c r="AB350" s="5"/>
    </row>
    <row r="351" spans="1:28" ht="12.75" customHeight="1" x14ac:dyDescent="0.25">
      <c r="A351" s="5"/>
      <c r="B351" s="5"/>
      <c r="C351" s="5"/>
      <c r="D351" s="164"/>
      <c r="E351" s="6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7"/>
      <c r="R351" s="7"/>
      <c r="S351" s="7"/>
      <c r="T351" s="7"/>
      <c r="U351" s="7"/>
      <c r="V351" s="7"/>
      <c r="W351" s="7"/>
      <c r="X351" s="5"/>
      <c r="Y351" s="5"/>
      <c r="Z351" s="5"/>
      <c r="AA351" s="5"/>
      <c r="AB351" s="5"/>
    </row>
    <row r="352" spans="1:28" ht="12.75" customHeight="1" x14ac:dyDescent="0.25">
      <c r="A352" s="5"/>
      <c r="B352" s="5"/>
      <c r="C352" s="5"/>
      <c r="D352" s="164"/>
      <c r="E352" s="6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7"/>
      <c r="R352" s="7"/>
      <c r="S352" s="7"/>
      <c r="T352" s="7"/>
      <c r="U352" s="7"/>
      <c r="V352" s="7"/>
      <c r="W352" s="7"/>
      <c r="X352" s="5"/>
      <c r="Y352" s="5"/>
      <c r="Z352" s="5"/>
      <c r="AA352" s="5"/>
      <c r="AB352" s="5"/>
    </row>
    <row r="353" spans="1:28" ht="12.75" customHeight="1" x14ac:dyDescent="0.25">
      <c r="A353" s="5"/>
      <c r="B353" s="5"/>
      <c r="C353" s="5"/>
      <c r="D353" s="164"/>
      <c r="E353" s="6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7"/>
      <c r="R353" s="7"/>
      <c r="S353" s="7"/>
      <c r="T353" s="7"/>
      <c r="U353" s="7"/>
      <c r="V353" s="7"/>
      <c r="W353" s="7"/>
      <c r="X353" s="5"/>
      <c r="Y353" s="5"/>
      <c r="Z353" s="5"/>
      <c r="AA353" s="5"/>
      <c r="AB353" s="5"/>
    </row>
    <row r="354" spans="1:28" ht="12.75" customHeight="1" x14ac:dyDescent="0.25">
      <c r="A354" s="5"/>
      <c r="B354" s="5"/>
      <c r="C354" s="5"/>
      <c r="D354" s="164"/>
      <c r="E354" s="6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7"/>
      <c r="R354" s="7"/>
      <c r="S354" s="7"/>
      <c r="T354" s="7"/>
      <c r="U354" s="7"/>
      <c r="V354" s="7"/>
      <c r="W354" s="7"/>
      <c r="X354" s="5"/>
      <c r="Y354" s="5"/>
      <c r="Z354" s="5"/>
      <c r="AA354" s="5"/>
      <c r="AB354" s="5"/>
    </row>
    <row r="355" spans="1:28" ht="12.75" customHeight="1" x14ac:dyDescent="0.25">
      <c r="A355" s="5"/>
      <c r="B355" s="5"/>
      <c r="C355" s="5"/>
      <c r="D355" s="164"/>
      <c r="E355" s="6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7"/>
      <c r="R355" s="7"/>
      <c r="S355" s="7"/>
      <c r="T355" s="7"/>
      <c r="U355" s="7"/>
      <c r="V355" s="7"/>
      <c r="W355" s="7"/>
      <c r="X355" s="5"/>
      <c r="Y355" s="5"/>
      <c r="Z355" s="5"/>
      <c r="AA355" s="5"/>
      <c r="AB355" s="5"/>
    </row>
    <row r="356" spans="1:28" ht="12.75" customHeight="1" x14ac:dyDescent="0.25">
      <c r="A356" s="5"/>
      <c r="B356" s="5"/>
      <c r="C356" s="5"/>
      <c r="D356" s="164"/>
      <c r="E356" s="6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7"/>
      <c r="R356" s="7"/>
      <c r="S356" s="7"/>
      <c r="T356" s="7"/>
      <c r="U356" s="7"/>
      <c r="V356" s="7"/>
      <c r="W356" s="7"/>
      <c r="X356" s="5"/>
      <c r="Y356" s="5"/>
      <c r="Z356" s="5"/>
      <c r="AA356" s="5"/>
      <c r="AB356" s="5"/>
    </row>
    <row r="357" spans="1:28" ht="12.75" customHeight="1" x14ac:dyDescent="0.25">
      <c r="A357" s="5"/>
      <c r="B357" s="5"/>
      <c r="C357" s="5"/>
      <c r="D357" s="164"/>
      <c r="E357" s="6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7"/>
      <c r="R357" s="7"/>
      <c r="S357" s="7"/>
      <c r="T357" s="7"/>
      <c r="U357" s="7"/>
      <c r="V357" s="7"/>
      <c r="W357" s="7"/>
      <c r="X357" s="5"/>
      <c r="Y357" s="5"/>
      <c r="Z357" s="5"/>
      <c r="AA357" s="5"/>
      <c r="AB357" s="5"/>
    </row>
    <row r="358" spans="1:28" ht="12.75" customHeight="1" x14ac:dyDescent="0.25">
      <c r="A358" s="5"/>
      <c r="B358" s="5"/>
      <c r="C358" s="5"/>
      <c r="D358" s="164"/>
      <c r="E358" s="6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7"/>
      <c r="R358" s="7"/>
      <c r="S358" s="7"/>
      <c r="T358" s="7"/>
      <c r="U358" s="7"/>
      <c r="V358" s="7"/>
      <c r="W358" s="7"/>
      <c r="X358" s="5"/>
      <c r="Y358" s="5"/>
      <c r="Z358" s="5"/>
      <c r="AA358" s="5"/>
      <c r="AB358" s="5"/>
    </row>
    <row r="359" spans="1:28" ht="12.75" customHeight="1" x14ac:dyDescent="0.25">
      <c r="A359" s="5"/>
      <c r="B359" s="5"/>
      <c r="C359" s="5"/>
      <c r="D359" s="164"/>
      <c r="E359" s="6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7"/>
      <c r="R359" s="7"/>
      <c r="S359" s="7"/>
      <c r="T359" s="7"/>
      <c r="U359" s="7"/>
      <c r="V359" s="7"/>
      <c r="W359" s="7"/>
      <c r="X359" s="5"/>
      <c r="Y359" s="5"/>
      <c r="Z359" s="5"/>
      <c r="AA359" s="5"/>
      <c r="AB359" s="5"/>
    </row>
    <row r="360" spans="1:28" ht="12.75" customHeight="1" x14ac:dyDescent="0.25">
      <c r="A360" s="5"/>
      <c r="B360" s="5"/>
      <c r="C360" s="5"/>
      <c r="D360" s="164"/>
      <c r="E360" s="6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7"/>
      <c r="R360" s="7"/>
      <c r="S360" s="7"/>
      <c r="T360" s="7"/>
      <c r="U360" s="7"/>
      <c r="V360" s="7"/>
      <c r="W360" s="7"/>
      <c r="X360" s="5"/>
      <c r="Y360" s="5"/>
      <c r="Z360" s="5"/>
      <c r="AA360" s="5"/>
      <c r="AB360" s="5"/>
    </row>
    <row r="361" spans="1:28" ht="12.75" customHeight="1" x14ac:dyDescent="0.25">
      <c r="A361" s="5"/>
      <c r="B361" s="5"/>
      <c r="C361" s="5"/>
      <c r="D361" s="164"/>
      <c r="E361" s="6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7"/>
      <c r="R361" s="7"/>
      <c r="S361" s="7"/>
      <c r="T361" s="7"/>
      <c r="U361" s="7"/>
      <c r="V361" s="7"/>
      <c r="W361" s="7"/>
      <c r="X361" s="5"/>
      <c r="Y361" s="5"/>
      <c r="Z361" s="5"/>
      <c r="AA361" s="5"/>
      <c r="AB361" s="5"/>
    </row>
    <row r="362" spans="1:28" ht="12.75" customHeight="1" x14ac:dyDescent="0.25">
      <c r="A362" s="5"/>
      <c r="B362" s="5"/>
      <c r="C362" s="5"/>
      <c r="D362" s="164"/>
      <c r="E362" s="6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7"/>
      <c r="R362" s="7"/>
      <c r="S362" s="7"/>
      <c r="T362" s="7"/>
      <c r="U362" s="7"/>
      <c r="V362" s="7"/>
      <c r="W362" s="7"/>
      <c r="X362" s="5"/>
      <c r="Y362" s="5"/>
      <c r="Z362" s="5"/>
      <c r="AA362" s="5"/>
      <c r="AB362" s="5"/>
    </row>
    <row r="363" spans="1:28" ht="12.75" customHeight="1" x14ac:dyDescent="0.25">
      <c r="A363" s="5"/>
      <c r="B363" s="5"/>
      <c r="C363" s="5"/>
      <c r="D363" s="164"/>
      <c r="E363" s="6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7"/>
      <c r="R363" s="7"/>
      <c r="S363" s="7"/>
      <c r="T363" s="7"/>
      <c r="U363" s="7"/>
      <c r="V363" s="7"/>
      <c r="W363" s="7"/>
      <c r="X363" s="5"/>
      <c r="Y363" s="5"/>
      <c r="Z363" s="5"/>
      <c r="AA363" s="5"/>
      <c r="AB363" s="5"/>
    </row>
    <row r="364" spans="1:28" ht="12.75" customHeight="1" x14ac:dyDescent="0.25">
      <c r="A364" s="5"/>
      <c r="B364" s="5"/>
      <c r="C364" s="5"/>
      <c r="D364" s="164"/>
      <c r="E364" s="6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7"/>
      <c r="R364" s="7"/>
      <c r="S364" s="7"/>
      <c r="T364" s="7"/>
      <c r="U364" s="7"/>
      <c r="V364" s="7"/>
      <c r="W364" s="7"/>
      <c r="X364" s="5"/>
      <c r="Y364" s="5"/>
      <c r="Z364" s="5"/>
      <c r="AA364" s="5"/>
      <c r="AB364" s="5"/>
    </row>
    <row r="365" spans="1:28" ht="12.75" customHeight="1" x14ac:dyDescent="0.25">
      <c r="A365" s="5"/>
      <c r="B365" s="5"/>
      <c r="C365" s="5"/>
      <c r="D365" s="164"/>
      <c r="E365" s="6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7"/>
      <c r="R365" s="7"/>
      <c r="S365" s="7"/>
      <c r="T365" s="7"/>
      <c r="U365" s="7"/>
      <c r="V365" s="7"/>
      <c r="W365" s="7"/>
      <c r="X365" s="5"/>
      <c r="Y365" s="5"/>
      <c r="Z365" s="5"/>
      <c r="AA365" s="5"/>
      <c r="AB365" s="5"/>
    </row>
    <row r="366" spans="1:28" ht="12.75" customHeight="1" x14ac:dyDescent="0.25">
      <c r="A366" s="5"/>
      <c r="B366" s="5"/>
      <c r="C366" s="5"/>
      <c r="D366" s="164"/>
      <c r="E366" s="6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7"/>
      <c r="R366" s="7"/>
      <c r="S366" s="7"/>
      <c r="T366" s="7"/>
      <c r="U366" s="7"/>
      <c r="V366" s="7"/>
      <c r="W366" s="7"/>
      <c r="X366" s="5"/>
      <c r="Y366" s="5"/>
      <c r="Z366" s="5"/>
      <c r="AA366" s="5"/>
      <c r="AB366" s="5"/>
    </row>
    <row r="367" spans="1:28" ht="12.75" customHeight="1" x14ac:dyDescent="0.25">
      <c r="A367" s="5"/>
      <c r="B367" s="5"/>
      <c r="C367" s="5"/>
      <c r="D367" s="164"/>
      <c r="E367" s="6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7"/>
      <c r="R367" s="7"/>
      <c r="S367" s="7"/>
      <c r="T367" s="7"/>
      <c r="U367" s="7"/>
      <c r="V367" s="7"/>
      <c r="W367" s="7"/>
      <c r="X367" s="5"/>
      <c r="Y367" s="5"/>
      <c r="Z367" s="5"/>
      <c r="AA367" s="5"/>
      <c r="AB367" s="5"/>
    </row>
    <row r="368" spans="1:28" ht="12.75" customHeight="1" x14ac:dyDescent="0.25">
      <c r="A368" s="5"/>
      <c r="B368" s="5"/>
      <c r="C368" s="5"/>
      <c r="D368" s="164"/>
      <c r="E368" s="6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7"/>
      <c r="R368" s="7"/>
      <c r="S368" s="7"/>
      <c r="T368" s="7"/>
      <c r="U368" s="7"/>
      <c r="V368" s="7"/>
      <c r="W368" s="7"/>
      <c r="X368" s="5"/>
      <c r="Y368" s="5"/>
      <c r="Z368" s="5"/>
      <c r="AA368" s="5"/>
      <c r="AB368" s="5"/>
    </row>
    <row r="369" spans="1:28" ht="12.75" customHeight="1" x14ac:dyDescent="0.25">
      <c r="A369" s="5"/>
      <c r="B369" s="5"/>
      <c r="C369" s="5"/>
      <c r="D369" s="164"/>
      <c r="E369" s="6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7"/>
      <c r="R369" s="7"/>
      <c r="S369" s="7"/>
      <c r="T369" s="7"/>
      <c r="U369" s="7"/>
      <c r="V369" s="7"/>
      <c r="W369" s="7"/>
      <c r="X369" s="5"/>
      <c r="Y369" s="5"/>
      <c r="Z369" s="5"/>
      <c r="AA369" s="5"/>
      <c r="AB369" s="5"/>
    </row>
    <row r="370" spans="1:28" ht="12.75" customHeight="1" x14ac:dyDescent="0.25">
      <c r="A370" s="5"/>
      <c r="B370" s="5"/>
      <c r="C370" s="5"/>
      <c r="D370" s="164"/>
      <c r="E370" s="6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7"/>
      <c r="R370" s="7"/>
      <c r="S370" s="7"/>
      <c r="T370" s="7"/>
      <c r="U370" s="7"/>
      <c r="V370" s="7"/>
      <c r="W370" s="7"/>
      <c r="X370" s="5"/>
      <c r="Y370" s="5"/>
      <c r="Z370" s="5"/>
      <c r="AA370" s="5"/>
      <c r="AB370" s="5"/>
    </row>
    <row r="371" spans="1:28" ht="12.75" customHeight="1" x14ac:dyDescent="0.25">
      <c r="A371" s="5"/>
      <c r="B371" s="5"/>
      <c r="C371" s="5"/>
      <c r="D371" s="164"/>
      <c r="E371" s="6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7"/>
      <c r="R371" s="7"/>
      <c r="S371" s="7"/>
      <c r="T371" s="7"/>
      <c r="U371" s="7"/>
      <c r="V371" s="7"/>
      <c r="W371" s="7"/>
      <c r="X371" s="5"/>
      <c r="Y371" s="5"/>
      <c r="Z371" s="5"/>
      <c r="AA371" s="5"/>
      <c r="AB371" s="5"/>
    </row>
    <row r="372" spans="1:28" ht="12.75" customHeight="1" x14ac:dyDescent="0.25">
      <c r="A372" s="5"/>
      <c r="B372" s="5"/>
      <c r="C372" s="5"/>
      <c r="D372" s="164"/>
      <c r="E372" s="6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7"/>
      <c r="R372" s="7"/>
      <c r="S372" s="7"/>
      <c r="T372" s="7"/>
      <c r="U372" s="7"/>
      <c r="V372" s="7"/>
      <c r="W372" s="7"/>
      <c r="X372" s="5"/>
      <c r="Y372" s="5"/>
      <c r="Z372" s="5"/>
      <c r="AA372" s="5"/>
      <c r="AB372" s="5"/>
    </row>
    <row r="373" spans="1:28" ht="12.75" customHeight="1" x14ac:dyDescent="0.25">
      <c r="A373" s="5"/>
      <c r="B373" s="5"/>
      <c r="C373" s="5"/>
      <c r="D373" s="164"/>
      <c r="E373" s="6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7"/>
      <c r="R373" s="7"/>
      <c r="S373" s="7"/>
      <c r="T373" s="7"/>
      <c r="U373" s="7"/>
      <c r="V373" s="7"/>
      <c r="W373" s="7"/>
      <c r="X373" s="5"/>
      <c r="Y373" s="5"/>
      <c r="Z373" s="5"/>
      <c r="AA373" s="5"/>
      <c r="AB373" s="5"/>
    </row>
    <row r="374" spans="1:28" ht="12.75" customHeight="1" x14ac:dyDescent="0.25">
      <c r="A374" s="5"/>
      <c r="B374" s="5"/>
      <c r="C374" s="5"/>
      <c r="D374" s="164"/>
      <c r="E374" s="6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7"/>
      <c r="R374" s="7"/>
      <c r="S374" s="7"/>
      <c r="T374" s="7"/>
      <c r="U374" s="7"/>
      <c r="V374" s="7"/>
      <c r="W374" s="7"/>
      <c r="X374" s="5"/>
      <c r="Y374" s="5"/>
      <c r="Z374" s="5"/>
      <c r="AA374" s="5"/>
      <c r="AB374" s="5"/>
    </row>
    <row r="375" spans="1:28" ht="12.75" customHeight="1" x14ac:dyDescent="0.25">
      <c r="A375" s="5"/>
      <c r="B375" s="5"/>
      <c r="C375" s="5"/>
      <c r="D375" s="164"/>
      <c r="E375" s="6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7"/>
      <c r="R375" s="7"/>
      <c r="S375" s="7"/>
      <c r="T375" s="7"/>
      <c r="U375" s="7"/>
      <c r="V375" s="7"/>
      <c r="W375" s="7"/>
      <c r="X375" s="5"/>
      <c r="Y375" s="5"/>
      <c r="Z375" s="5"/>
      <c r="AA375" s="5"/>
      <c r="AB375" s="5"/>
    </row>
    <row r="376" spans="1:28" ht="12.75" customHeight="1" x14ac:dyDescent="0.25">
      <c r="A376" s="5"/>
      <c r="B376" s="5"/>
      <c r="C376" s="5"/>
      <c r="D376" s="164"/>
      <c r="E376" s="6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7"/>
      <c r="R376" s="7"/>
      <c r="S376" s="7"/>
      <c r="T376" s="7"/>
      <c r="U376" s="7"/>
      <c r="V376" s="7"/>
      <c r="W376" s="7"/>
      <c r="X376" s="5"/>
      <c r="Y376" s="5"/>
      <c r="Z376" s="5"/>
      <c r="AA376" s="5"/>
      <c r="AB376" s="5"/>
    </row>
    <row r="377" spans="1:28" ht="12.75" customHeight="1" x14ac:dyDescent="0.25">
      <c r="A377" s="5"/>
      <c r="B377" s="5"/>
      <c r="C377" s="5"/>
      <c r="D377" s="164"/>
      <c r="E377" s="6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7"/>
      <c r="R377" s="7"/>
      <c r="S377" s="7"/>
      <c r="T377" s="7"/>
      <c r="U377" s="7"/>
      <c r="V377" s="7"/>
      <c r="W377" s="7"/>
      <c r="X377" s="5"/>
      <c r="Y377" s="5"/>
      <c r="Z377" s="5"/>
      <c r="AA377" s="5"/>
      <c r="AB377" s="5"/>
    </row>
    <row r="378" spans="1:28" ht="12.75" customHeight="1" x14ac:dyDescent="0.25">
      <c r="A378" s="5"/>
      <c r="B378" s="5"/>
      <c r="C378" s="5"/>
      <c r="D378" s="164"/>
      <c r="E378" s="6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7"/>
      <c r="R378" s="7"/>
      <c r="S378" s="7"/>
      <c r="T378" s="7"/>
      <c r="U378" s="7"/>
      <c r="V378" s="7"/>
      <c r="W378" s="7"/>
      <c r="X378" s="5"/>
      <c r="Y378" s="5"/>
      <c r="Z378" s="5"/>
      <c r="AA378" s="5"/>
      <c r="AB378" s="5"/>
    </row>
    <row r="379" spans="1:28" ht="12.75" customHeight="1" x14ac:dyDescent="0.25">
      <c r="A379" s="5"/>
      <c r="B379" s="5"/>
      <c r="C379" s="5"/>
      <c r="D379" s="164"/>
      <c r="E379" s="6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7"/>
      <c r="R379" s="7"/>
      <c r="S379" s="7"/>
      <c r="T379" s="7"/>
      <c r="U379" s="7"/>
      <c r="V379" s="7"/>
      <c r="W379" s="7"/>
      <c r="X379" s="5"/>
      <c r="Y379" s="5"/>
      <c r="Z379" s="5"/>
      <c r="AA379" s="5"/>
      <c r="AB379" s="5"/>
    </row>
    <row r="380" spans="1:28" ht="12.75" customHeight="1" x14ac:dyDescent="0.25">
      <c r="A380" s="5"/>
      <c r="B380" s="5"/>
      <c r="C380" s="5"/>
      <c r="D380" s="164"/>
      <c r="E380" s="6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7"/>
      <c r="R380" s="7"/>
      <c r="S380" s="7"/>
      <c r="T380" s="7"/>
      <c r="U380" s="7"/>
      <c r="V380" s="7"/>
      <c r="W380" s="7"/>
      <c r="X380" s="5"/>
      <c r="Y380" s="5"/>
      <c r="Z380" s="5"/>
      <c r="AA380" s="5"/>
      <c r="AB380" s="5"/>
    </row>
    <row r="381" spans="1:28" ht="12.75" customHeight="1" x14ac:dyDescent="0.25">
      <c r="A381" s="5"/>
      <c r="B381" s="5"/>
      <c r="C381" s="5"/>
      <c r="D381" s="164"/>
      <c r="E381" s="6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7"/>
      <c r="R381" s="7"/>
      <c r="S381" s="7"/>
      <c r="T381" s="7"/>
      <c r="U381" s="7"/>
      <c r="V381" s="7"/>
      <c r="W381" s="7"/>
      <c r="X381" s="5"/>
      <c r="Y381" s="5"/>
      <c r="Z381" s="5"/>
      <c r="AA381" s="5"/>
      <c r="AB381" s="5"/>
    </row>
    <row r="382" spans="1:28" ht="12.75" customHeight="1" x14ac:dyDescent="0.25">
      <c r="A382" s="5"/>
      <c r="B382" s="5"/>
      <c r="C382" s="5"/>
      <c r="D382" s="164"/>
      <c r="E382" s="6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7"/>
      <c r="R382" s="7"/>
      <c r="S382" s="7"/>
      <c r="T382" s="7"/>
      <c r="U382" s="7"/>
      <c r="V382" s="7"/>
      <c r="W382" s="7"/>
      <c r="X382" s="5"/>
      <c r="Y382" s="5"/>
      <c r="Z382" s="5"/>
      <c r="AA382" s="5"/>
      <c r="AB382" s="5"/>
    </row>
    <row r="383" spans="1:28" ht="12.75" customHeight="1" x14ac:dyDescent="0.25">
      <c r="A383" s="5"/>
      <c r="B383" s="5"/>
      <c r="C383" s="5"/>
      <c r="D383" s="164"/>
      <c r="E383" s="6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7"/>
      <c r="R383" s="7"/>
      <c r="S383" s="7"/>
      <c r="T383" s="7"/>
      <c r="U383" s="7"/>
      <c r="V383" s="7"/>
      <c r="W383" s="7"/>
      <c r="X383" s="5"/>
      <c r="Y383" s="5"/>
      <c r="Z383" s="5"/>
      <c r="AA383" s="5"/>
      <c r="AB383" s="5"/>
    </row>
    <row r="384" spans="1:28" ht="12.75" customHeight="1" x14ac:dyDescent="0.25">
      <c r="A384" s="5"/>
      <c r="B384" s="5"/>
      <c r="C384" s="5"/>
      <c r="D384" s="164"/>
      <c r="E384" s="6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7"/>
      <c r="R384" s="7"/>
      <c r="S384" s="7"/>
      <c r="T384" s="7"/>
      <c r="U384" s="7"/>
      <c r="V384" s="7"/>
      <c r="W384" s="7"/>
      <c r="X384" s="5"/>
      <c r="Y384" s="5"/>
      <c r="Z384" s="5"/>
      <c r="AA384" s="5"/>
      <c r="AB384" s="5"/>
    </row>
    <row r="385" spans="1:28" ht="12.75" customHeight="1" x14ac:dyDescent="0.25">
      <c r="A385" s="5"/>
      <c r="B385" s="5"/>
      <c r="C385" s="5"/>
      <c r="D385" s="164"/>
      <c r="E385" s="6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7"/>
      <c r="R385" s="7"/>
      <c r="S385" s="7"/>
      <c r="T385" s="7"/>
      <c r="U385" s="7"/>
      <c r="V385" s="7"/>
      <c r="W385" s="7"/>
      <c r="X385" s="5"/>
      <c r="Y385" s="5"/>
      <c r="Z385" s="5"/>
      <c r="AA385" s="5"/>
      <c r="AB385" s="5"/>
    </row>
    <row r="386" spans="1:28" ht="12.75" customHeight="1" x14ac:dyDescent="0.25">
      <c r="A386" s="5"/>
      <c r="B386" s="5"/>
      <c r="C386" s="5"/>
      <c r="D386" s="164"/>
      <c r="E386" s="6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7"/>
      <c r="R386" s="7"/>
      <c r="S386" s="7"/>
      <c r="T386" s="7"/>
      <c r="U386" s="7"/>
      <c r="V386" s="7"/>
      <c r="W386" s="7"/>
      <c r="X386" s="5"/>
      <c r="Y386" s="5"/>
      <c r="Z386" s="5"/>
      <c r="AA386" s="5"/>
      <c r="AB386" s="5"/>
    </row>
    <row r="387" spans="1:28" ht="12.75" customHeight="1" x14ac:dyDescent="0.25">
      <c r="A387" s="5"/>
      <c r="B387" s="5"/>
      <c r="C387" s="5"/>
      <c r="D387" s="164"/>
      <c r="E387" s="6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7"/>
      <c r="R387" s="7"/>
      <c r="S387" s="7"/>
      <c r="T387" s="7"/>
      <c r="U387" s="7"/>
      <c r="V387" s="7"/>
      <c r="W387" s="7"/>
      <c r="X387" s="5"/>
      <c r="Y387" s="5"/>
      <c r="Z387" s="5"/>
      <c r="AA387" s="5"/>
      <c r="AB387" s="5"/>
    </row>
    <row r="388" spans="1:28" ht="12.75" customHeight="1" x14ac:dyDescent="0.25">
      <c r="A388" s="5"/>
      <c r="B388" s="5"/>
      <c r="C388" s="5"/>
      <c r="D388" s="164"/>
      <c r="E388" s="6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7"/>
      <c r="R388" s="7"/>
      <c r="S388" s="7"/>
      <c r="T388" s="7"/>
      <c r="U388" s="7"/>
      <c r="V388" s="7"/>
      <c r="W388" s="7"/>
      <c r="X388" s="5"/>
      <c r="Y388" s="5"/>
      <c r="Z388" s="5"/>
      <c r="AA388" s="5"/>
      <c r="AB388" s="5"/>
    </row>
    <row r="389" spans="1:28" ht="12.75" customHeight="1" x14ac:dyDescent="0.25">
      <c r="A389" s="5"/>
      <c r="B389" s="5"/>
      <c r="C389" s="5"/>
      <c r="D389" s="164"/>
      <c r="E389" s="6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7"/>
      <c r="R389" s="7"/>
      <c r="S389" s="7"/>
      <c r="T389" s="7"/>
      <c r="U389" s="7"/>
      <c r="V389" s="7"/>
      <c r="W389" s="7"/>
      <c r="X389" s="5"/>
      <c r="Y389" s="5"/>
      <c r="Z389" s="5"/>
      <c r="AA389" s="5"/>
      <c r="AB389" s="5"/>
    </row>
    <row r="390" spans="1:28" ht="12.75" customHeight="1" x14ac:dyDescent="0.25">
      <c r="A390" s="5"/>
      <c r="B390" s="5"/>
      <c r="C390" s="5"/>
      <c r="D390" s="164"/>
      <c r="E390" s="6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7"/>
      <c r="R390" s="7"/>
      <c r="S390" s="7"/>
      <c r="T390" s="7"/>
      <c r="U390" s="7"/>
      <c r="V390" s="7"/>
      <c r="W390" s="7"/>
      <c r="X390" s="5"/>
      <c r="Y390" s="5"/>
      <c r="Z390" s="5"/>
      <c r="AA390" s="5"/>
      <c r="AB390" s="5"/>
    </row>
    <row r="391" spans="1:28" ht="12.75" customHeight="1" x14ac:dyDescent="0.25">
      <c r="A391" s="5"/>
      <c r="B391" s="5"/>
      <c r="C391" s="5"/>
      <c r="D391" s="164"/>
      <c r="E391" s="6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7"/>
      <c r="R391" s="7"/>
      <c r="S391" s="7"/>
      <c r="T391" s="7"/>
      <c r="U391" s="7"/>
      <c r="V391" s="7"/>
      <c r="W391" s="7"/>
      <c r="X391" s="5"/>
      <c r="Y391" s="5"/>
      <c r="Z391" s="5"/>
      <c r="AA391" s="5"/>
      <c r="AB391" s="5"/>
    </row>
    <row r="392" spans="1:28" ht="12.75" customHeight="1" x14ac:dyDescent="0.25">
      <c r="A392" s="5"/>
      <c r="B392" s="5"/>
      <c r="C392" s="5"/>
      <c r="D392" s="164"/>
      <c r="E392" s="6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7"/>
      <c r="R392" s="7"/>
      <c r="S392" s="7"/>
      <c r="T392" s="7"/>
      <c r="U392" s="7"/>
      <c r="V392" s="7"/>
      <c r="W392" s="7"/>
      <c r="X392" s="5"/>
      <c r="Y392" s="5"/>
      <c r="Z392" s="5"/>
      <c r="AA392" s="5"/>
      <c r="AB392" s="5"/>
    </row>
    <row r="393" spans="1:28" ht="12.75" customHeight="1" x14ac:dyDescent="0.25">
      <c r="A393" s="5"/>
      <c r="B393" s="5"/>
      <c r="C393" s="5"/>
      <c r="D393" s="164"/>
      <c r="E393" s="6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7"/>
      <c r="R393" s="7"/>
      <c r="S393" s="7"/>
      <c r="T393" s="7"/>
      <c r="U393" s="7"/>
      <c r="V393" s="7"/>
      <c r="W393" s="7"/>
      <c r="X393" s="5"/>
      <c r="Y393" s="5"/>
      <c r="Z393" s="5"/>
      <c r="AA393" s="5"/>
      <c r="AB393" s="5"/>
    </row>
    <row r="394" spans="1:28" ht="12.75" customHeight="1" x14ac:dyDescent="0.25">
      <c r="A394" s="5"/>
      <c r="B394" s="5"/>
      <c r="C394" s="5"/>
      <c r="D394" s="164"/>
      <c r="E394" s="6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7"/>
      <c r="R394" s="7"/>
      <c r="S394" s="7"/>
      <c r="T394" s="7"/>
      <c r="U394" s="7"/>
      <c r="V394" s="7"/>
      <c r="W394" s="7"/>
      <c r="X394" s="5"/>
      <c r="Y394" s="5"/>
      <c r="Z394" s="5"/>
      <c r="AA394" s="5"/>
      <c r="AB394" s="5"/>
    </row>
    <row r="395" spans="1:28" ht="12.75" customHeight="1" x14ac:dyDescent="0.25">
      <c r="A395" s="5"/>
      <c r="B395" s="5"/>
      <c r="C395" s="5"/>
      <c r="D395" s="164"/>
      <c r="E395" s="6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7"/>
      <c r="R395" s="7"/>
      <c r="S395" s="7"/>
      <c r="T395" s="7"/>
      <c r="U395" s="7"/>
      <c r="V395" s="7"/>
      <c r="W395" s="7"/>
      <c r="X395" s="5"/>
      <c r="Y395" s="5"/>
      <c r="Z395" s="5"/>
      <c r="AA395" s="5"/>
      <c r="AB395" s="5"/>
    </row>
    <row r="396" spans="1:28" ht="12.75" customHeight="1" x14ac:dyDescent="0.25">
      <c r="A396" s="5"/>
      <c r="B396" s="5"/>
      <c r="C396" s="5"/>
      <c r="D396" s="164"/>
      <c r="E396" s="6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7"/>
      <c r="R396" s="7"/>
      <c r="S396" s="7"/>
      <c r="T396" s="7"/>
      <c r="U396" s="7"/>
      <c r="V396" s="7"/>
      <c r="W396" s="7"/>
      <c r="X396" s="5"/>
      <c r="Y396" s="5"/>
      <c r="Z396" s="5"/>
      <c r="AA396" s="5"/>
      <c r="AB396" s="5"/>
    </row>
    <row r="397" spans="1:28" ht="12.75" customHeight="1" x14ac:dyDescent="0.25">
      <c r="A397" s="5"/>
      <c r="B397" s="5"/>
      <c r="C397" s="5"/>
      <c r="D397" s="164"/>
      <c r="E397" s="6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7"/>
      <c r="R397" s="7"/>
      <c r="S397" s="7"/>
      <c r="T397" s="7"/>
      <c r="U397" s="7"/>
      <c r="V397" s="7"/>
      <c r="W397" s="7"/>
      <c r="X397" s="5"/>
      <c r="Y397" s="5"/>
      <c r="Z397" s="5"/>
      <c r="AA397" s="5"/>
      <c r="AB397" s="5"/>
    </row>
    <row r="398" spans="1:28" ht="12.75" customHeight="1" x14ac:dyDescent="0.25">
      <c r="A398" s="5"/>
      <c r="B398" s="5"/>
      <c r="C398" s="5"/>
      <c r="D398" s="164"/>
      <c r="E398" s="6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7"/>
      <c r="R398" s="7"/>
      <c r="S398" s="7"/>
      <c r="T398" s="7"/>
      <c r="U398" s="7"/>
      <c r="V398" s="7"/>
      <c r="W398" s="7"/>
      <c r="X398" s="5"/>
      <c r="Y398" s="5"/>
      <c r="Z398" s="5"/>
      <c r="AA398" s="5"/>
      <c r="AB398" s="5"/>
    </row>
    <row r="399" spans="1:28" ht="12.75" customHeight="1" x14ac:dyDescent="0.25">
      <c r="A399" s="5"/>
      <c r="B399" s="5"/>
      <c r="C399" s="5"/>
      <c r="D399" s="164"/>
      <c r="E399" s="6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7"/>
      <c r="R399" s="7"/>
      <c r="S399" s="7"/>
      <c r="T399" s="7"/>
      <c r="U399" s="7"/>
      <c r="V399" s="7"/>
      <c r="W399" s="7"/>
      <c r="X399" s="5"/>
      <c r="Y399" s="5"/>
      <c r="Z399" s="5"/>
      <c r="AA399" s="5"/>
      <c r="AB399" s="5"/>
    </row>
    <row r="400" spans="1:28" ht="12.75" customHeight="1" x14ac:dyDescent="0.25">
      <c r="A400" s="5"/>
      <c r="B400" s="5"/>
      <c r="C400" s="5"/>
      <c r="D400" s="164"/>
      <c r="E400" s="6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7"/>
      <c r="R400" s="7"/>
      <c r="S400" s="7"/>
      <c r="T400" s="7"/>
      <c r="U400" s="7"/>
      <c r="V400" s="7"/>
      <c r="W400" s="7"/>
      <c r="X400" s="5"/>
      <c r="Y400" s="5"/>
      <c r="Z400" s="5"/>
      <c r="AA400" s="5"/>
      <c r="AB400" s="5"/>
    </row>
    <row r="401" spans="1:28" ht="12.75" customHeight="1" x14ac:dyDescent="0.25">
      <c r="A401" s="5"/>
      <c r="B401" s="5"/>
      <c r="C401" s="5"/>
      <c r="D401" s="164"/>
      <c r="E401" s="6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7"/>
      <c r="R401" s="7"/>
      <c r="S401" s="7"/>
      <c r="T401" s="7"/>
      <c r="U401" s="7"/>
      <c r="V401" s="7"/>
      <c r="W401" s="7"/>
      <c r="X401" s="5"/>
      <c r="Y401" s="5"/>
      <c r="Z401" s="5"/>
      <c r="AA401" s="5"/>
      <c r="AB401" s="5"/>
    </row>
    <row r="402" spans="1:28" ht="12.75" customHeight="1" x14ac:dyDescent="0.25">
      <c r="A402" s="5"/>
      <c r="B402" s="5"/>
      <c r="C402" s="5"/>
      <c r="D402" s="164"/>
      <c r="E402" s="6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7"/>
      <c r="R402" s="7"/>
      <c r="S402" s="7"/>
      <c r="T402" s="7"/>
      <c r="U402" s="7"/>
      <c r="V402" s="7"/>
      <c r="W402" s="7"/>
      <c r="X402" s="5"/>
      <c r="Y402" s="5"/>
      <c r="Z402" s="5"/>
      <c r="AA402" s="5"/>
      <c r="AB402" s="5"/>
    </row>
    <row r="403" spans="1:28" ht="12.75" customHeight="1" x14ac:dyDescent="0.25">
      <c r="A403" s="5"/>
      <c r="B403" s="5"/>
      <c r="C403" s="5"/>
      <c r="D403" s="164"/>
      <c r="E403" s="6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7"/>
      <c r="R403" s="7"/>
      <c r="S403" s="7"/>
      <c r="T403" s="7"/>
      <c r="U403" s="7"/>
      <c r="V403" s="7"/>
      <c r="W403" s="7"/>
      <c r="X403" s="5"/>
      <c r="Y403" s="5"/>
      <c r="Z403" s="5"/>
      <c r="AA403" s="5"/>
      <c r="AB403" s="5"/>
    </row>
    <row r="404" spans="1:28" ht="12.75" customHeight="1" x14ac:dyDescent="0.25">
      <c r="A404" s="5"/>
      <c r="B404" s="5"/>
      <c r="C404" s="5"/>
      <c r="D404" s="164"/>
      <c r="E404" s="6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7"/>
      <c r="R404" s="7"/>
      <c r="S404" s="7"/>
      <c r="T404" s="7"/>
      <c r="U404" s="7"/>
      <c r="V404" s="7"/>
      <c r="W404" s="7"/>
      <c r="X404" s="5"/>
      <c r="Y404" s="5"/>
      <c r="Z404" s="5"/>
      <c r="AA404" s="5"/>
      <c r="AB404" s="5"/>
    </row>
    <row r="405" spans="1:28" ht="12.75" customHeight="1" x14ac:dyDescent="0.25">
      <c r="A405" s="5"/>
      <c r="B405" s="5"/>
      <c r="C405" s="5"/>
      <c r="D405" s="164"/>
      <c r="E405" s="6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7"/>
      <c r="R405" s="7"/>
      <c r="S405" s="7"/>
      <c r="T405" s="7"/>
      <c r="U405" s="7"/>
      <c r="V405" s="7"/>
      <c r="W405" s="7"/>
      <c r="X405" s="5"/>
      <c r="Y405" s="5"/>
      <c r="Z405" s="5"/>
      <c r="AA405" s="5"/>
      <c r="AB405" s="5"/>
    </row>
    <row r="406" spans="1:28" ht="12.75" customHeight="1" x14ac:dyDescent="0.25">
      <c r="A406" s="5"/>
      <c r="B406" s="5"/>
      <c r="C406" s="5"/>
      <c r="D406" s="164"/>
      <c r="E406" s="6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7"/>
      <c r="R406" s="7"/>
      <c r="S406" s="7"/>
      <c r="T406" s="7"/>
      <c r="U406" s="7"/>
      <c r="V406" s="7"/>
      <c r="W406" s="7"/>
      <c r="X406" s="5"/>
      <c r="Y406" s="5"/>
      <c r="Z406" s="5"/>
      <c r="AA406" s="5"/>
      <c r="AB406" s="5"/>
    </row>
    <row r="407" spans="1:28" ht="12.75" customHeight="1" x14ac:dyDescent="0.25">
      <c r="A407" s="5"/>
      <c r="B407" s="5"/>
      <c r="C407" s="5"/>
      <c r="D407" s="164"/>
      <c r="E407" s="6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7"/>
      <c r="R407" s="7"/>
      <c r="S407" s="7"/>
      <c r="T407" s="7"/>
      <c r="U407" s="7"/>
      <c r="V407" s="7"/>
      <c r="W407" s="7"/>
      <c r="X407" s="5"/>
      <c r="Y407" s="5"/>
      <c r="Z407" s="5"/>
      <c r="AA407" s="5"/>
      <c r="AB407" s="5"/>
    </row>
    <row r="408" spans="1:28" ht="12.75" customHeight="1" x14ac:dyDescent="0.25">
      <c r="A408" s="5"/>
      <c r="B408" s="5"/>
      <c r="C408" s="5"/>
      <c r="D408" s="164"/>
      <c r="E408" s="6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7"/>
      <c r="R408" s="7"/>
      <c r="S408" s="7"/>
      <c r="T408" s="7"/>
      <c r="U408" s="7"/>
      <c r="V408" s="7"/>
      <c r="W408" s="7"/>
      <c r="X408" s="5"/>
      <c r="Y408" s="5"/>
      <c r="Z408" s="5"/>
      <c r="AA408" s="5"/>
      <c r="AB408" s="5"/>
    </row>
    <row r="409" spans="1:28" ht="12.75" customHeight="1" x14ac:dyDescent="0.25">
      <c r="A409" s="5"/>
      <c r="B409" s="5"/>
      <c r="C409" s="5"/>
      <c r="D409" s="164"/>
      <c r="E409" s="6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7"/>
      <c r="R409" s="7"/>
      <c r="S409" s="7"/>
      <c r="T409" s="7"/>
      <c r="U409" s="7"/>
      <c r="V409" s="7"/>
      <c r="W409" s="7"/>
      <c r="X409" s="5"/>
      <c r="Y409" s="5"/>
      <c r="Z409" s="5"/>
      <c r="AA409" s="5"/>
      <c r="AB409" s="5"/>
    </row>
    <row r="410" spans="1:28" ht="12.75" customHeight="1" x14ac:dyDescent="0.25">
      <c r="A410" s="5"/>
      <c r="B410" s="5"/>
      <c r="C410" s="5"/>
      <c r="D410" s="164"/>
      <c r="E410" s="6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7"/>
      <c r="R410" s="7"/>
      <c r="S410" s="7"/>
      <c r="T410" s="7"/>
      <c r="U410" s="7"/>
      <c r="V410" s="7"/>
      <c r="W410" s="7"/>
      <c r="X410" s="5"/>
      <c r="Y410" s="5"/>
      <c r="Z410" s="5"/>
      <c r="AA410" s="5"/>
      <c r="AB410" s="5"/>
    </row>
    <row r="411" spans="1:28" ht="12.75" customHeight="1" x14ac:dyDescent="0.25">
      <c r="A411" s="5"/>
      <c r="B411" s="5"/>
      <c r="C411" s="5"/>
      <c r="D411" s="164"/>
      <c r="E411" s="6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7"/>
      <c r="R411" s="7"/>
      <c r="S411" s="7"/>
      <c r="T411" s="7"/>
      <c r="U411" s="7"/>
      <c r="V411" s="7"/>
      <c r="W411" s="7"/>
      <c r="X411" s="5"/>
      <c r="Y411" s="5"/>
      <c r="Z411" s="5"/>
      <c r="AA411" s="5"/>
      <c r="AB411" s="5"/>
    </row>
    <row r="412" spans="1:28" ht="12.75" customHeight="1" x14ac:dyDescent="0.25">
      <c r="A412" s="5"/>
      <c r="B412" s="5"/>
      <c r="C412" s="5"/>
      <c r="D412" s="164"/>
      <c r="E412" s="6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7"/>
      <c r="R412" s="7"/>
      <c r="S412" s="7"/>
      <c r="T412" s="7"/>
      <c r="U412" s="7"/>
      <c r="V412" s="7"/>
      <c r="W412" s="7"/>
      <c r="X412" s="5"/>
      <c r="Y412" s="5"/>
      <c r="Z412" s="5"/>
      <c r="AA412" s="5"/>
      <c r="AB412" s="5"/>
    </row>
    <row r="413" spans="1:28" ht="12.75" customHeight="1" x14ac:dyDescent="0.25">
      <c r="A413" s="5"/>
      <c r="B413" s="5"/>
      <c r="C413" s="5"/>
      <c r="D413" s="164"/>
      <c r="E413" s="6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7"/>
      <c r="R413" s="7"/>
      <c r="S413" s="7"/>
      <c r="T413" s="7"/>
      <c r="U413" s="7"/>
      <c r="V413" s="7"/>
      <c r="W413" s="7"/>
      <c r="X413" s="5"/>
      <c r="Y413" s="5"/>
      <c r="Z413" s="5"/>
      <c r="AA413" s="5"/>
      <c r="AB413" s="5"/>
    </row>
    <row r="414" spans="1:28" ht="12.75" customHeight="1" x14ac:dyDescent="0.25">
      <c r="A414" s="5"/>
      <c r="B414" s="5"/>
      <c r="C414" s="5"/>
      <c r="D414" s="164"/>
      <c r="E414" s="6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7"/>
      <c r="R414" s="7"/>
      <c r="S414" s="7"/>
      <c r="T414" s="7"/>
      <c r="U414" s="7"/>
      <c r="V414" s="7"/>
      <c r="W414" s="7"/>
      <c r="X414" s="5"/>
      <c r="Y414" s="5"/>
      <c r="Z414" s="5"/>
      <c r="AA414" s="5"/>
      <c r="AB414" s="5"/>
    </row>
    <row r="415" spans="1:28" ht="12.75" customHeight="1" x14ac:dyDescent="0.25">
      <c r="A415" s="5"/>
      <c r="B415" s="5"/>
      <c r="C415" s="5"/>
      <c r="D415" s="164"/>
      <c r="E415" s="6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7"/>
      <c r="R415" s="7"/>
      <c r="S415" s="7"/>
      <c r="T415" s="7"/>
      <c r="U415" s="7"/>
      <c r="V415" s="7"/>
      <c r="W415" s="7"/>
      <c r="X415" s="5"/>
      <c r="Y415" s="5"/>
      <c r="Z415" s="5"/>
      <c r="AA415" s="5"/>
      <c r="AB415" s="5"/>
    </row>
    <row r="416" spans="1:28" ht="12.75" customHeight="1" x14ac:dyDescent="0.25">
      <c r="A416" s="5"/>
      <c r="B416" s="5"/>
      <c r="C416" s="5"/>
      <c r="D416" s="164"/>
      <c r="E416" s="6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7"/>
      <c r="R416" s="7"/>
      <c r="S416" s="7"/>
      <c r="T416" s="7"/>
      <c r="U416" s="7"/>
      <c r="V416" s="7"/>
      <c r="W416" s="7"/>
      <c r="X416" s="5"/>
      <c r="Y416" s="5"/>
      <c r="Z416" s="5"/>
      <c r="AA416" s="5"/>
      <c r="AB416" s="5"/>
    </row>
    <row r="417" spans="1:28" ht="12.75" customHeight="1" x14ac:dyDescent="0.25">
      <c r="A417" s="5"/>
      <c r="B417" s="5"/>
      <c r="C417" s="5"/>
      <c r="D417" s="164"/>
      <c r="E417" s="6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7"/>
      <c r="R417" s="7"/>
      <c r="S417" s="7"/>
      <c r="T417" s="7"/>
      <c r="U417" s="7"/>
      <c r="V417" s="7"/>
      <c r="W417" s="7"/>
      <c r="X417" s="5"/>
      <c r="Y417" s="5"/>
      <c r="Z417" s="5"/>
      <c r="AA417" s="5"/>
      <c r="AB417" s="5"/>
    </row>
    <row r="418" spans="1:28" ht="12.75" customHeight="1" x14ac:dyDescent="0.25">
      <c r="A418" s="5"/>
      <c r="B418" s="5"/>
      <c r="C418" s="5"/>
      <c r="D418" s="164"/>
      <c r="E418" s="6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7"/>
      <c r="R418" s="7"/>
      <c r="S418" s="7"/>
      <c r="T418" s="7"/>
      <c r="U418" s="7"/>
      <c r="V418" s="7"/>
      <c r="W418" s="7"/>
      <c r="X418" s="5"/>
      <c r="Y418" s="5"/>
      <c r="Z418" s="5"/>
      <c r="AA418" s="5"/>
      <c r="AB418" s="5"/>
    </row>
    <row r="419" spans="1:28" ht="12.75" customHeight="1" x14ac:dyDescent="0.25">
      <c r="A419" s="5"/>
      <c r="B419" s="5"/>
      <c r="C419" s="5"/>
      <c r="D419" s="164"/>
      <c r="E419" s="6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7"/>
      <c r="R419" s="7"/>
      <c r="S419" s="7"/>
      <c r="T419" s="7"/>
      <c r="U419" s="7"/>
      <c r="V419" s="7"/>
      <c r="W419" s="7"/>
      <c r="X419" s="5"/>
      <c r="Y419" s="5"/>
      <c r="Z419" s="5"/>
      <c r="AA419" s="5"/>
      <c r="AB419" s="5"/>
    </row>
    <row r="420" spans="1:28" ht="12.75" customHeight="1" x14ac:dyDescent="0.25">
      <c r="A420" s="5"/>
      <c r="B420" s="5"/>
      <c r="C420" s="5"/>
      <c r="D420" s="164"/>
      <c r="E420" s="6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7"/>
      <c r="R420" s="7"/>
      <c r="S420" s="7"/>
      <c r="T420" s="7"/>
      <c r="U420" s="7"/>
      <c r="V420" s="7"/>
      <c r="W420" s="7"/>
      <c r="X420" s="5"/>
      <c r="Y420" s="5"/>
      <c r="Z420" s="5"/>
      <c r="AA420" s="5"/>
      <c r="AB420" s="5"/>
    </row>
    <row r="421" spans="1:28" ht="12.75" customHeight="1" x14ac:dyDescent="0.25">
      <c r="A421" s="5"/>
      <c r="B421" s="5"/>
      <c r="C421" s="5"/>
      <c r="D421" s="164"/>
      <c r="E421" s="6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7"/>
      <c r="R421" s="7"/>
      <c r="S421" s="7"/>
      <c r="T421" s="7"/>
      <c r="U421" s="7"/>
      <c r="V421" s="7"/>
      <c r="W421" s="7"/>
      <c r="X421" s="5"/>
      <c r="Y421" s="5"/>
      <c r="Z421" s="5"/>
      <c r="AA421" s="5"/>
      <c r="AB421" s="5"/>
    </row>
    <row r="422" spans="1:28" ht="12.75" customHeight="1" x14ac:dyDescent="0.25">
      <c r="A422" s="5"/>
      <c r="B422" s="5"/>
      <c r="C422" s="5"/>
      <c r="D422" s="164"/>
      <c r="E422" s="6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7"/>
      <c r="R422" s="7"/>
      <c r="S422" s="7"/>
      <c r="T422" s="7"/>
      <c r="U422" s="7"/>
      <c r="V422" s="7"/>
      <c r="W422" s="7"/>
      <c r="X422" s="5"/>
      <c r="Y422" s="5"/>
      <c r="Z422" s="5"/>
      <c r="AA422" s="5"/>
      <c r="AB422" s="5"/>
    </row>
    <row r="423" spans="1:28" ht="12.75" customHeight="1" x14ac:dyDescent="0.25">
      <c r="A423" s="5"/>
      <c r="B423" s="5"/>
      <c r="C423" s="5"/>
      <c r="D423" s="164"/>
      <c r="E423" s="6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7"/>
      <c r="R423" s="7"/>
      <c r="S423" s="7"/>
      <c r="T423" s="7"/>
      <c r="U423" s="7"/>
      <c r="V423" s="7"/>
      <c r="W423" s="7"/>
      <c r="X423" s="5"/>
      <c r="Y423" s="5"/>
      <c r="Z423" s="5"/>
      <c r="AA423" s="5"/>
      <c r="AB423" s="5"/>
    </row>
    <row r="424" spans="1:28" ht="12.75" customHeight="1" x14ac:dyDescent="0.25">
      <c r="A424" s="5"/>
      <c r="B424" s="5"/>
      <c r="C424" s="5"/>
      <c r="D424" s="164"/>
      <c r="E424" s="6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7"/>
      <c r="R424" s="7"/>
      <c r="S424" s="7"/>
      <c r="T424" s="7"/>
      <c r="U424" s="7"/>
      <c r="V424" s="7"/>
      <c r="W424" s="7"/>
      <c r="X424" s="5"/>
      <c r="Y424" s="5"/>
      <c r="Z424" s="5"/>
      <c r="AA424" s="5"/>
      <c r="AB424" s="5"/>
    </row>
    <row r="425" spans="1:28" ht="12.75" customHeight="1" x14ac:dyDescent="0.25">
      <c r="A425" s="5"/>
      <c r="B425" s="5"/>
      <c r="C425" s="5"/>
      <c r="D425" s="164"/>
      <c r="E425" s="6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7"/>
      <c r="R425" s="7"/>
      <c r="S425" s="7"/>
      <c r="T425" s="7"/>
      <c r="U425" s="7"/>
      <c r="V425" s="7"/>
      <c r="W425" s="7"/>
      <c r="X425" s="5"/>
      <c r="Y425" s="5"/>
      <c r="Z425" s="5"/>
      <c r="AA425" s="5"/>
      <c r="AB425" s="5"/>
    </row>
    <row r="426" spans="1:28" ht="12.75" customHeight="1" x14ac:dyDescent="0.25">
      <c r="A426" s="5"/>
      <c r="B426" s="5"/>
      <c r="C426" s="5"/>
      <c r="D426" s="164"/>
      <c r="E426" s="6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7"/>
      <c r="R426" s="7"/>
      <c r="S426" s="7"/>
      <c r="T426" s="7"/>
      <c r="U426" s="7"/>
      <c r="V426" s="7"/>
      <c r="W426" s="7"/>
      <c r="X426" s="5"/>
      <c r="Y426" s="5"/>
      <c r="Z426" s="5"/>
      <c r="AA426" s="5"/>
      <c r="AB426" s="5"/>
    </row>
    <row r="427" spans="1:28" ht="12.75" customHeight="1" x14ac:dyDescent="0.25">
      <c r="A427" s="5"/>
      <c r="B427" s="5"/>
      <c r="C427" s="5"/>
      <c r="D427" s="164"/>
      <c r="E427" s="6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7"/>
      <c r="R427" s="7"/>
      <c r="S427" s="7"/>
      <c r="T427" s="7"/>
      <c r="U427" s="7"/>
      <c r="V427" s="7"/>
      <c r="W427" s="7"/>
      <c r="X427" s="5"/>
      <c r="Y427" s="5"/>
      <c r="Z427" s="5"/>
      <c r="AA427" s="5"/>
      <c r="AB427" s="5"/>
    </row>
    <row r="428" spans="1:28" ht="12.75" customHeight="1" x14ac:dyDescent="0.25">
      <c r="A428" s="5"/>
      <c r="B428" s="5"/>
      <c r="C428" s="5"/>
      <c r="D428" s="164"/>
      <c r="E428" s="6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7"/>
      <c r="R428" s="7"/>
      <c r="S428" s="7"/>
      <c r="T428" s="7"/>
      <c r="U428" s="7"/>
      <c r="V428" s="7"/>
      <c r="W428" s="7"/>
      <c r="X428" s="5"/>
      <c r="Y428" s="5"/>
      <c r="Z428" s="5"/>
      <c r="AA428" s="5"/>
      <c r="AB428" s="5"/>
    </row>
    <row r="429" spans="1:28" ht="12.75" customHeight="1" x14ac:dyDescent="0.25">
      <c r="A429" s="5"/>
      <c r="B429" s="5"/>
      <c r="C429" s="5"/>
      <c r="D429" s="164"/>
      <c r="E429" s="6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7"/>
      <c r="R429" s="7"/>
      <c r="S429" s="7"/>
      <c r="T429" s="7"/>
      <c r="U429" s="7"/>
      <c r="V429" s="7"/>
      <c r="W429" s="7"/>
      <c r="X429" s="5"/>
      <c r="Y429" s="5"/>
      <c r="Z429" s="5"/>
      <c r="AA429" s="5"/>
      <c r="AB429" s="5"/>
    </row>
    <row r="430" spans="1:28" ht="12.75" customHeight="1" x14ac:dyDescent="0.25">
      <c r="A430" s="5"/>
      <c r="B430" s="5"/>
      <c r="C430" s="5"/>
      <c r="D430" s="164"/>
      <c r="E430" s="6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7"/>
      <c r="R430" s="7"/>
      <c r="S430" s="7"/>
      <c r="T430" s="7"/>
      <c r="U430" s="7"/>
      <c r="V430" s="7"/>
      <c r="W430" s="7"/>
      <c r="X430" s="5"/>
      <c r="Y430" s="5"/>
      <c r="Z430" s="5"/>
      <c r="AA430" s="5"/>
      <c r="AB430" s="5"/>
    </row>
    <row r="431" spans="1:28" ht="12.75" customHeight="1" x14ac:dyDescent="0.25">
      <c r="A431" s="5"/>
      <c r="B431" s="5"/>
      <c r="C431" s="5"/>
      <c r="D431" s="164"/>
      <c r="E431" s="6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7"/>
      <c r="R431" s="7"/>
      <c r="S431" s="7"/>
      <c r="T431" s="7"/>
      <c r="U431" s="7"/>
      <c r="V431" s="7"/>
      <c r="W431" s="7"/>
      <c r="X431" s="5"/>
      <c r="Y431" s="5"/>
      <c r="Z431" s="5"/>
      <c r="AA431" s="5"/>
      <c r="AB431" s="5"/>
    </row>
    <row r="432" spans="1:28" ht="12.75" customHeight="1" x14ac:dyDescent="0.25">
      <c r="A432" s="5"/>
      <c r="B432" s="5"/>
      <c r="C432" s="5"/>
      <c r="D432" s="164"/>
      <c r="E432" s="6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7"/>
      <c r="R432" s="7"/>
      <c r="S432" s="7"/>
      <c r="T432" s="7"/>
      <c r="U432" s="7"/>
      <c r="V432" s="7"/>
      <c r="W432" s="7"/>
      <c r="X432" s="5"/>
      <c r="Y432" s="5"/>
      <c r="Z432" s="5"/>
      <c r="AA432" s="5"/>
      <c r="AB432" s="5"/>
    </row>
    <row r="433" spans="1:28" ht="12.75" customHeight="1" x14ac:dyDescent="0.25">
      <c r="A433" s="5"/>
      <c r="B433" s="5"/>
      <c r="C433" s="5"/>
      <c r="D433" s="164"/>
      <c r="E433" s="6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7"/>
      <c r="R433" s="7"/>
      <c r="S433" s="7"/>
      <c r="T433" s="7"/>
      <c r="U433" s="7"/>
      <c r="V433" s="7"/>
      <c r="W433" s="7"/>
      <c r="X433" s="5"/>
      <c r="Y433" s="5"/>
      <c r="Z433" s="5"/>
      <c r="AA433" s="5"/>
      <c r="AB433" s="5"/>
    </row>
    <row r="434" spans="1:28" ht="12.75" customHeight="1" x14ac:dyDescent="0.25">
      <c r="A434" s="5"/>
      <c r="B434" s="5"/>
      <c r="C434" s="5"/>
      <c r="D434" s="164"/>
      <c r="E434" s="6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7"/>
      <c r="R434" s="7"/>
      <c r="S434" s="7"/>
      <c r="T434" s="7"/>
      <c r="U434" s="7"/>
      <c r="V434" s="7"/>
      <c r="W434" s="7"/>
      <c r="X434" s="5"/>
      <c r="Y434" s="5"/>
      <c r="Z434" s="5"/>
      <c r="AA434" s="5"/>
      <c r="AB434" s="5"/>
    </row>
    <row r="435" spans="1:28" ht="12.75" customHeight="1" x14ac:dyDescent="0.25">
      <c r="A435" s="5"/>
      <c r="B435" s="5"/>
      <c r="C435" s="5"/>
      <c r="D435" s="164"/>
      <c r="E435" s="6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7"/>
      <c r="R435" s="7"/>
      <c r="S435" s="7"/>
      <c r="T435" s="7"/>
      <c r="U435" s="7"/>
      <c r="V435" s="7"/>
      <c r="W435" s="7"/>
      <c r="X435" s="5"/>
      <c r="Y435" s="5"/>
      <c r="Z435" s="5"/>
      <c r="AA435" s="5"/>
      <c r="AB435" s="5"/>
    </row>
    <row r="436" spans="1:28" ht="12.75" customHeight="1" x14ac:dyDescent="0.25">
      <c r="A436" s="5"/>
      <c r="B436" s="5"/>
      <c r="C436" s="5"/>
      <c r="D436" s="164"/>
      <c r="E436" s="6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7"/>
      <c r="R436" s="7"/>
      <c r="S436" s="7"/>
      <c r="T436" s="7"/>
      <c r="U436" s="7"/>
      <c r="V436" s="7"/>
      <c r="W436" s="7"/>
      <c r="X436" s="5"/>
      <c r="Y436" s="5"/>
      <c r="Z436" s="5"/>
      <c r="AA436" s="5"/>
      <c r="AB436" s="5"/>
    </row>
    <row r="437" spans="1:28" ht="12.75" customHeight="1" x14ac:dyDescent="0.25">
      <c r="A437" s="5"/>
      <c r="B437" s="5"/>
      <c r="C437" s="5"/>
      <c r="D437" s="164"/>
      <c r="E437" s="6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7"/>
      <c r="R437" s="7"/>
      <c r="S437" s="7"/>
      <c r="T437" s="7"/>
      <c r="U437" s="7"/>
      <c r="V437" s="7"/>
      <c r="W437" s="7"/>
      <c r="X437" s="5"/>
      <c r="Y437" s="5"/>
      <c r="Z437" s="5"/>
      <c r="AA437" s="5"/>
      <c r="AB437" s="5"/>
    </row>
    <row r="438" spans="1:28" ht="12.75" customHeight="1" x14ac:dyDescent="0.25">
      <c r="A438" s="5"/>
      <c r="B438" s="5"/>
      <c r="C438" s="5"/>
      <c r="D438" s="164"/>
      <c r="E438" s="6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7"/>
      <c r="R438" s="7"/>
      <c r="S438" s="7"/>
      <c r="T438" s="7"/>
      <c r="U438" s="7"/>
      <c r="V438" s="7"/>
      <c r="W438" s="7"/>
      <c r="X438" s="5"/>
      <c r="Y438" s="5"/>
      <c r="Z438" s="5"/>
      <c r="AA438" s="5"/>
      <c r="AB438" s="5"/>
    </row>
    <row r="439" spans="1:28" ht="12.75" customHeight="1" x14ac:dyDescent="0.25">
      <c r="A439" s="5"/>
      <c r="B439" s="5"/>
      <c r="C439" s="5"/>
      <c r="D439" s="164"/>
      <c r="E439" s="6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7"/>
      <c r="R439" s="7"/>
      <c r="S439" s="7"/>
      <c r="T439" s="7"/>
      <c r="U439" s="7"/>
      <c r="V439" s="7"/>
      <c r="W439" s="7"/>
      <c r="X439" s="5"/>
      <c r="Y439" s="5"/>
      <c r="Z439" s="5"/>
      <c r="AA439" s="5"/>
      <c r="AB439" s="5"/>
    </row>
    <row r="440" spans="1:28" ht="12.75" customHeight="1" x14ac:dyDescent="0.25">
      <c r="A440" s="5"/>
      <c r="B440" s="5"/>
      <c r="C440" s="5"/>
      <c r="D440" s="164"/>
      <c r="E440" s="6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7"/>
      <c r="R440" s="7"/>
      <c r="S440" s="7"/>
      <c r="T440" s="7"/>
      <c r="U440" s="7"/>
      <c r="V440" s="7"/>
      <c r="W440" s="7"/>
      <c r="X440" s="5"/>
      <c r="Y440" s="5"/>
      <c r="Z440" s="5"/>
      <c r="AA440" s="5"/>
      <c r="AB440" s="5"/>
    </row>
    <row r="441" spans="1:28" ht="12.75" customHeight="1" x14ac:dyDescent="0.25">
      <c r="A441" s="5"/>
      <c r="B441" s="5"/>
      <c r="C441" s="5"/>
      <c r="D441" s="164"/>
      <c r="E441" s="6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7"/>
      <c r="R441" s="7"/>
      <c r="S441" s="7"/>
      <c r="T441" s="7"/>
      <c r="U441" s="7"/>
      <c r="V441" s="7"/>
      <c r="W441" s="7"/>
      <c r="X441" s="5"/>
      <c r="Y441" s="5"/>
      <c r="Z441" s="5"/>
      <c r="AA441" s="5"/>
      <c r="AB441" s="5"/>
    </row>
    <row r="442" spans="1:28" ht="12.75" customHeight="1" x14ac:dyDescent="0.25">
      <c r="A442" s="5"/>
      <c r="B442" s="5"/>
      <c r="C442" s="5"/>
      <c r="D442" s="164"/>
      <c r="E442" s="6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7"/>
      <c r="R442" s="7"/>
      <c r="S442" s="7"/>
      <c r="T442" s="7"/>
      <c r="U442" s="7"/>
      <c r="V442" s="7"/>
      <c r="W442" s="7"/>
      <c r="X442" s="5"/>
      <c r="Y442" s="5"/>
      <c r="Z442" s="5"/>
      <c r="AA442" s="5"/>
      <c r="AB442" s="5"/>
    </row>
    <row r="443" spans="1:28" ht="12.75" customHeight="1" x14ac:dyDescent="0.25">
      <c r="A443" s="5"/>
      <c r="B443" s="5"/>
      <c r="C443" s="5"/>
      <c r="D443" s="164"/>
      <c r="E443" s="6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7"/>
      <c r="R443" s="7"/>
      <c r="S443" s="7"/>
      <c r="T443" s="7"/>
      <c r="U443" s="7"/>
      <c r="V443" s="7"/>
      <c r="W443" s="7"/>
      <c r="X443" s="5"/>
      <c r="Y443" s="5"/>
      <c r="Z443" s="5"/>
      <c r="AA443" s="5"/>
      <c r="AB443" s="5"/>
    </row>
    <row r="444" spans="1:28" ht="12.75" customHeight="1" x14ac:dyDescent="0.25">
      <c r="A444" s="5"/>
      <c r="B444" s="5"/>
      <c r="C444" s="5"/>
      <c r="D444" s="164"/>
      <c r="E444" s="6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7"/>
      <c r="R444" s="7"/>
      <c r="S444" s="7"/>
      <c r="T444" s="7"/>
      <c r="U444" s="7"/>
      <c r="V444" s="7"/>
      <c r="W444" s="7"/>
      <c r="X444" s="5"/>
      <c r="Y444" s="5"/>
      <c r="Z444" s="5"/>
      <c r="AA444" s="5"/>
      <c r="AB444" s="5"/>
    </row>
    <row r="445" spans="1:28" ht="12.75" customHeight="1" x14ac:dyDescent="0.25">
      <c r="A445" s="5"/>
      <c r="B445" s="5"/>
      <c r="C445" s="5"/>
      <c r="D445" s="164"/>
      <c r="E445" s="6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7"/>
      <c r="R445" s="7"/>
      <c r="S445" s="7"/>
      <c r="T445" s="7"/>
      <c r="U445" s="7"/>
      <c r="V445" s="7"/>
      <c r="W445" s="7"/>
      <c r="X445" s="5"/>
      <c r="Y445" s="5"/>
      <c r="Z445" s="5"/>
      <c r="AA445" s="5"/>
      <c r="AB445" s="5"/>
    </row>
    <row r="446" spans="1:28" ht="12.75" customHeight="1" x14ac:dyDescent="0.25">
      <c r="A446" s="5"/>
      <c r="B446" s="5"/>
      <c r="C446" s="5"/>
      <c r="D446" s="164"/>
      <c r="E446" s="6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7"/>
      <c r="R446" s="7"/>
      <c r="S446" s="7"/>
      <c r="T446" s="7"/>
      <c r="U446" s="7"/>
      <c r="V446" s="7"/>
      <c r="W446" s="7"/>
      <c r="X446" s="5"/>
      <c r="Y446" s="5"/>
      <c r="Z446" s="5"/>
      <c r="AA446" s="5"/>
      <c r="AB446" s="5"/>
    </row>
    <row r="447" spans="1:28" ht="12.75" customHeight="1" x14ac:dyDescent="0.25">
      <c r="A447" s="5"/>
      <c r="B447" s="5"/>
      <c r="C447" s="5"/>
      <c r="D447" s="164"/>
      <c r="E447" s="6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7"/>
      <c r="R447" s="7"/>
      <c r="S447" s="7"/>
      <c r="T447" s="7"/>
      <c r="U447" s="7"/>
      <c r="V447" s="7"/>
      <c r="W447" s="7"/>
      <c r="X447" s="5"/>
      <c r="Y447" s="5"/>
      <c r="Z447" s="5"/>
      <c r="AA447" s="5"/>
      <c r="AB447" s="5"/>
    </row>
    <row r="448" spans="1:28" ht="12.75" customHeight="1" x14ac:dyDescent="0.25">
      <c r="A448" s="5"/>
      <c r="B448" s="5"/>
      <c r="C448" s="5"/>
      <c r="D448" s="164"/>
      <c r="E448" s="6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7"/>
      <c r="R448" s="7"/>
      <c r="S448" s="7"/>
      <c r="T448" s="7"/>
      <c r="U448" s="7"/>
      <c r="V448" s="7"/>
      <c r="W448" s="7"/>
      <c r="X448" s="5"/>
      <c r="Y448" s="5"/>
      <c r="Z448" s="5"/>
      <c r="AA448" s="5"/>
      <c r="AB448" s="5"/>
    </row>
    <row r="449" spans="1:28" ht="12.75" customHeight="1" x14ac:dyDescent="0.25">
      <c r="A449" s="5"/>
      <c r="B449" s="5"/>
      <c r="C449" s="5"/>
      <c r="D449" s="164"/>
      <c r="E449" s="6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7"/>
      <c r="R449" s="7"/>
      <c r="S449" s="7"/>
      <c r="T449" s="7"/>
      <c r="U449" s="7"/>
      <c r="V449" s="7"/>
      <c r="W449" s="7"/>
      <c r="X449" s="5"/>
      <c r="Y449" s="5"/>
      <c r="Z449" s="5"/>
      <c r="AA449" s="5"/>
      <c r="AB449" s="5"/>
    </row>
    <row r="450" spans="1:28" ht="12.75" customHeight="1" x14ac:dyDescent="0.25">
      <c r="A450" s="5"/>
      <c r="B450" s="5"/>
      <c r="C450" s="5"/>
      <c r="D450" s="164"/>
      <c r="E450" s="6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7"/>
      <c r="R450" s="7"/>
      <c r="S450" s="7"/>
      <c r="T450" s="7"/>
      <c r="U450" s="7"/>
      <c r="V450" s="7"/>
      <c r="W450" s="7"/>
      <c r="X450" s="5"/>
      <c r="Y450" s="5"/>
      <c r="Z450" s="5"/>
      <c r="AA450" s="5"/>
      <c r="AB450" s="5"/>
    </row>
    <row r="451" spans="1:28" ht="12.75" customHeight="1" x14ac:dyDescent="0.25">
      <c r="A451" s="5"/>
      <c r="B451" s="5"/>
      <c r="C451" s="5"/>
      <c r="D451" s="164"/>
      <c r="E451" s="6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7"/>
      <c r="R451" s="7"/>
      <c r="S451" s="7"/>
      <c r="T451" s="7"/>
      <c r="U451" s="7"/>
      <c r="V451" s="7"/>
      <c r="W451" s="7"/>
      <c r="X451" s="5"/>
      <c r="Y451" s="5"/>
      <c r="Z451" s="5"/>
      <c r="AA451" s="5"/>
      <c r="AB451" s="5"/>
    </row>
    <row r="452" spans="1:28" ht="12.75" customHeight="1" x14ac:dyDescent="0.25">
      <c r="A452" s="5"/>
      <c r="B452" s="5"/>
      <c r="C452" s="5"/>
      <c r="D452" s="164"/>
      <c r="E452" s="6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7"/>
      <c r="R452" s="7"/>
      <c r="S452" s="7"/>
      <c r="T452" s="7"/>
      <c r="U452" s="7"/>
      <c r="V452" s="7"/>
      <c r="W452" s="7"/>
      <c r="X452" s="5"/>
      <c r="Y452" s="5"/>
      <c r="Z452" s="5"/>
      <c r="AA452" s="5"/>
      <c r="AB452" s="5"/>
    </row>
    <row r="453" spans="1:28" ht="12.75" customHeight="1" x14ac:dyDescent="0.25">
      <c r="A453" s="5"/>
      <c r="B453" s="5"/>
      <c r="C453" s="5"/>
      <c r="D453" s="164"/>
      <c r="E453" s="6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7"/>
      <c r="R453" s="7"/>
      <c r="S453" s="7"/>
      <c r="T453" s="7"/>
      <c r="U453" s="7"/>
      <c r="V453" s="7"/>
      <c r="W453" s="7"/>
      <c r="X453" s="5"/>
      <c r="Y453" s="5"/>
      <c r="Z453" s="5"/>
      <c r="AA453" s="5"/>
      <c r="AB453" s="5"/>
    </row>
    <row r="454" spans="1:28" ht="12.75" customHeight="1" x14ac:dyDescent="0.25">
      <c r="A454" s="5"/>
      <c r="B454" s="5"/>
      <c r="C454" s="5"/>
      <c r="D454" s="164"/>
      <c r="E454" s="6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7"/>
      <c r="R454" s="7"/>
      <c r="S454" s="7"/>
      <c r="T454" s="7"/>
      <c r="U454" s="7"/>
      <c r="V454" s="7"/>
      <c r="W454" s="7"/>
      <c r="X454" s="5"/>
      <c r="Y454" s="5"/>
      <c r="Z454" s="5"/>
      <c r="AA454" s="5"/>
      <c r="AB454" s="5"/>
    </row>
    <row r="455" spans="1:28" ht="12.75" customHeight="1" x14ac:dyDescent="0.25">
      <c r="A455" s="5"/>
      <c r="B455" s="5"/>
      <c r="C455" s="5"/>
      <c r="D455" s="164"/>
      <c r="E455" s="6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7"/>
      <c r="R455" s="7"/>
      <c r="S455" s="7"/>
      <c r="T455" s="7"/>
      <c r="U455" s="7"/>
      <c r="V455" s="7"/>
      <c r="W455" s="7"/>
      <c r="X455" s="5"/>
      <c r="Y455" s="5"/>
      <c r="Z455" s="5"/>
      <c r="AA455" s="5"/>
      <c r="AB455" s="5"/>
    </row>
    <row r="456" spans="1:28" ht="12.75" customHeight="1" x14ac:dyDescent="0.25">
      <c r="A456" s="5"/>
      <c r="B456" s="5"/>
      <c r="C456" s="5"/>
      <c r="D456" s="164"/>
      <c r="E456" s="6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7"/>
      <c r="R456" s="7"/>
      <c r="S456" s="7"/>
      <c r="T456" s="7"/>
      <c r="U456" s="7"/>
      <c r="V456" s="7"/>
      <c r="W456" s="7"/>
      <c r="X456" s="5"/>
      <c r="Y456" s="5"/>
      <c r="Z456" s="5"/>
      <c r="AA456" s="5"/>
      <c r="AB456" s="5"/>
    </row>
    <row r="457" spans="1:28" ht="12.75" customHeight="1" x14ac:dyDescent="0.25">
      <c r="A457" s="5"/>
      <c r="B457" s="5"/>
      <c r="C457" s="5"/>
      <c r="D457" s="164"/>
      <c r="E457" s="6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7"/>
      <c r="R457" s="7"/>
      <c r="S457" s="7"/>
      <c r="T457" s="7"/>
      <c r="U457" s="7"/>
      <c r="V457" s="7"/>
      <c r="W457" s="7"/>
      <c r="X457" s="5"/>
      <c r="Y457" s="5"/>
      <c r="Z457" s="5"/>
      <c r="AA457" s="5"/>
      <c r="AB457" s="5"/>
    </row>
    <row r="458" spans="1:28" ht="12.75" customHeight="1" x14ac:dyDescent="0.25">
      <c r="A458" s="5"/>
      <c r="B458" s="5"/>
      <c r="C458" s="5"/>
      <c r="D458" s="164"/>
      <c r="E458" s="6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7"/>
      <c r="R458" s="7"/>
      <c r="S458" s="7"/>
      <c r="T458" s="7"/>
      <c r="U458" s="7"/>
      <c r="V458" s="7"/>
      <c r="W458" s="7"/>
      <c r="X458" s="5"/>
      <c r="Y458" s="5"/>
      <c r="Z458" s="5"/>
      <c r="AA458" s="5"/>
      <c r="AB458" s="5"/>
    </row>
    <row r="459" spans="1:28" ht="12.75" customHeight="1" x14ac:dyDescent="0.25">
      <c r="A459" s="5"/>
      <c r="B459" s="5"/>
      <c r="C459" s="5"/>
      <c r="D459" s="164"/>
      <c r="E459" s="6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7"/>
      <c r="R459" s="7"/>
      <c r="S459" s="7"/>
      <c r="T459" s="7"/>
      <c r="U459" s="7"/>
      <c r="V459" s="7"/>
      <c r="W459" s="7"/>
      <c r="X459" s="5"/>
      <c r="Y459" s="5"/>
      <c r="Z459" s="5"/>
      <c r="AA459" s="5"/>
      <c r="AB459" s="5"/>
    </row>
    <row r="460" spans="1:28" ht="12.75" customHeight="1" x14ac:dyDescent="0.25">
      <c r="A460" s="5"/>
      <c r="B460" s="5"/>
      <c r="C460" s="5"/>
      <c r="D460" s="164"/>
      <c r="E460" s="6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7"/>
      <c r="R460" s="7"/>
      <c r="S460" s="7"/>
      <c r="T460" s="7"/>
      <c r="U460" s="7"/>
      <c r="V460" s="7"/>
      <c r="W460" s="7"/>
      <c r="X460" s="5"/>
      <c r="Y460" s="5"/>
      <c r="Z460" s="5"/>
      <c r="AA460" s="5"/>
      <c r="AB460" s="5"/>
    </row>
    <row r="461" spans="1:28" ht="12.75" customHeight="1" x14ac:dyDescent="0.25">
      <c r="A461" s="5"/>
      <c r="B461" s="5"/>
      <c r="C461" s="5"/>
      <c r="D461" s="164"/>
      <c r="E461" s="6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7"/>
      <c r="R461" s="7"/>
      <c r="S461" s="7"/>
      <c r="T461" s="7"/>
      <c r="U461" s="7"/>
      <c r="V461" s="7"/>
      <c r="W461" s="7"/>
      <c r="X461" s="5"/>
      <c r="Y461" s="5"/>
      <c r="Z461" s="5"/>
      <c r="AA461" s="5"/>
      <c r="AB461" s="5"/>
    </row>
    <row r="462" spans="1:28" ht="12.75" customHeight="1" x14ac:dyDescent="0.25">
      <c r="A462" s="5"/>
      <c r="B462" s="5"/>
      <c r="C462" s="5"/>
      <c r="D462" s="164"/>
      <c r="E462" s="6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7"/>
      <c r="R462" s="7"/>
      <c r="S462" s="7"/>
      <c r="T462" s="7"/>
      <c r="U462" s="7"/>
      <c r="V462" s="7"/>
      <c r="W462" s="7"/>
      <c r="X462" s="5"/>
      <c r="Y462" s="5"/>
      <c r="Z462" s="5"/>
      <c r="AA462" s="5"/>
      <c r="AB462" s="5"/>
    </row>
    <row r="463" spans="1:28" ht="12.75" customHeight="1" x14ac:dyDescent="0.25">
      <c r="A463" s="5"/>
      <c r="B463" s="5"/>
      <c r="C463" s="5"/>
      <c r="D463" s="164"/>
      <c r="E463" s="6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7"/>
      <c r="R463" s="7"/>
      <c r="S463" s="7"/>
      <c r="T463" s="7"/>
      <c r="U463" s="7"/>
      <c r="V463" s="7"/>
      <c r="W463" s="7"/>
      <c r="X463" s="5"/>
      <c r="Y463" s="5"/>
      <c r="Z463" s="5"/>
      <c r="AA463" s="5"/>
      <c r="AB463" s="5"/>
    </row>
    <row r="464" spans="1:28" ht="12.75" customHeight="1" x14ac:dyDescent="0.25">
      <c r="A464" s="5"/>
      <c r="B464" s="5"/>
      <c r="C464" s="5"/>
      <c r="D464" s="164"/>
      <c r="E464" s="6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7"/>
      <c r="R464" s="7"/>
      <c r="S464" s="7"/>
      <c r="T464" s="7"/>
      <c r="U464" s="7"/>
      <c r="V464" s="7"/>
      <c r="W464" s="7"/>
      <c r="X464" s="5"/>
      <c r="Y464" s="5"/>
      <c r="Z464" s="5"/>
      <c r="AA464" s="5"/>
      <c r="AB464" s="5"/>
    </row>
    <row r="465" spans="1:28" ht="12.75" customHeight="1" x14ac:dyDescent="0.25">
      <c r="A465" s="5"/>
      <c r="B465" s="5"/>
      <c r="C465" s="5"/>
      <c r="D465" s="164"/>
      <c r="E465" s="6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7"/>
      <c r="R465" s="7"/>
      <c r="S465" s="7"/>
      <c r="T465" s="7"/>
      <c r="U465" s="7"/>
      <c r="V465" s="7"/>
      <c r="W465" s="7"/>
      <c r="X465" s="5"/>
      <c r="Y465" s="5"/>
      <c r="Z465" s="5"/>
      <c r="AA465" s="5"/>
      <c r="AB465" s="5"/>
    </row>
    <row r="466" spans="1:28" ht="12.75" customHeight="1" x14ac:dyDescent="0.25">
      <c r="A466" s="5"/>
      <c r="B466" s="5"/>
      <c r="C466" s="5"/>
      <c r="D466" s="164"/>
      <c r="E466" s="6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7"/>
      <c r="R466" s="7"/>
      <c r="S466" s="7"/>
      <c r="T466" s="7"/>
      <c r="U466" s="7"/>
      <c r="V466" s="7"/>
      <c r="W466" s="7"/>
      <c r="X466" s="5"/>
      <c r="Y466" s="5"/>
      <c r="Z466" s="5"/>
      <c r="AA466" s="5"/>
      <c r="AB466" s="5"/>
    </row>
    <row r="467" spans="1:28" ht="12.75" customHeight="1" x14ac:dyDescent="0.25">
      <c r="A467" s="5"/>
      <c r="B467" s="5"/>
      <c r="C467" s="5"/>
      <c r="D467" s="164"/>
      <c r="E467" s="6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7"/>
      <c r="R467" s="7"/>
      <c r="S467" s="7"/>
      <c r="T467" s="7"/>
      <c r="U467" s="7"/>
      <c r="V467" s="7"/>
      <c r="W467" s="7"/>
      <c r="X467" s="5"/>
      <c r="Y467" s="5"/>
      <c r="Z467" s="5"/>
      <c r="AA467" s="5"/>
      <c r="AB467" s="5"/>
    </row>
    <row r="468" spans="1:28" ht="12.75" customHeight="1" x14ac:dyDescent="0.25">
      <c r="A468" s="5"/>
      <c r="B468" s="5"/>
      <c r="C468" s="5"/>
      <c r="D468" s="164"/>
      <c r="E468" s="6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7"/>
      <c r="R468" s="7"/>
      <c r="S468" s="7"/>
      <c r="T468" s="7"/>
      <c r="U468" s="7"/>
      <c r="V468" s="7"/>
      <c r="W468" s="7"/>
      <c r="X468" s="5"/>
      <c r="Y468" s="5"/>
      <c r="Z468" s="5"/>
      <c r="AA468" s="5"/>
      <c r="AB468" s="5"/>
    </row>
    <row r="469" spans="1:28" ht="12.75" customHeight="1" x14ac:dyDescent="0.25">
      <c r="A469" s="5"/>
      <c r="B469" s="5"/>
      <c r="C469" s="5"/>
      <c r="D469" s="164"/>
      <c r="E469" s="6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7"/>
      <c r="R469" s="7"/>
      <c r="S469" s="7"/>
      <c r="T469" s="7"/>
      <c r="U469" s="7"/>
      <c r="V469" s="7"/>
      <c r="W469" s="7"/>
      <c r="X469" s="5"/>
      <c r="Y469" s="5"/>
      <c r="Z469" s="5"/>
      <c r="AA469" s="5"/>
      <c r="AB469" s="5"/>
    </row>
    <row r="470" spans="1:28" ht="12.75" customHeight="1" x14ac:dyDescent="0.25">
      <c r="A470" s="5"/>
      <c r="B470" s="5"/>
      <c r="C470" s="5"/>
      <c r="D470" s="164"/>
      <c r="E470" s="6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7"/>
      <c r="R470" s="7"/>
      <c r="S470" s="7"/>
      <c r="T470" s="7"/>
      <c r="U470" s="7"/>
      <c r="V470" s="7"/>
      <c r="W470" s="7"/>
      <c r="X470" s="5"/>
      <c r="Y470" s="5"/>
      <c r="Z470" s="5"/>
      <c r="AA470" s="5"/>
      <c r="AB470" s="5"/>
    </row>
    <row r="471" spans="1:28" ht="12.75" customHeight="1" x14ac:dyDescent="0.25">
      <c r="A471" s="5"/>
      <c r="B471" s="5"/>
      <c r="C471" s="5"/>
      <c r="D471" s="164"/>
      <c r="E471" s="6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7"/>
      <c r="R471" s="7"/>
      <c r="S471" s="7"/>
      <c r="T471" s="7"/>
      <c r="U471" s="7"/>
      <c r="V471" s="7"/>
      <c r="W471" s="7"/>
      <c r="X471" s="5"/>
      <c r="Y471" s="5"/>
      <c r="Z471" s="5"/>
      <c r="AA471" s="5"/>
      <c r="AB471" s="5"/>
    </row>
    <row r="472" spans="1:28" ht="12.75" customHeight="1" x14ac:dyDescent="0.25">
      <c r="A472" s="5"/>
      <c r="B472" s="5"/>
      <c r="C472" s="5"/>
      <c r="D472" s="164"/>
      <c r="E472" s="6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7"/>
      <c r="R472" s="7"/>
      <c r="S472" s="7"/>
      <c r="T472" s="7"/>
      <c r="U472" s="7"/>
      <c r="V472" s="7"/>
      <c r="W472" s="7"/>
      <c r="X472" s="5"/>
      <c r="Y472" s="5"/>
      <c r="Z472" s="5"/>
      <c r="AA472" s="5"/>
      <c r="AB472" s="5"/>
    </row>
    <row r="473" spans="1:28" ht="12.75" customHeight="1" x14ac:dyDescent="0.25">
      <c r="A473" s="5"/>
      <c r="B473" s="5"/>
      <c r="C473" s="5"/>
      <c r="D473" s="164"/>
      <c r="E473" s="6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7"/>
      <c r="R473" s="7"/>
      <c r="S473" s="7"/>
      <c r="T473" s="7"/>
      <c r="U473" s="7"/>
      <c r="V473" s="7"/>
      <c r="W473" s="7"/>
      <c r="X473" s="5"/>
      <c r="Y473" s="5"/>
      <c r="Z473" s="5"/>
      <c r="AA473" s="5"/>
      <c r="AB473" s="5"/>
    </row>
    <row r="474" spans="1:28" ht="12.75" customHeight="1" x14ac:dyDescent="0.25">
      <c r="A474" s="5"/>
      <c r="B474" s="5"/>
      <c r="C474" s="5"/>
      <c r="D474" s="164"/>
      <c r="E474" s="6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7"/>
      <c r="R474" s="7"/>
      <c r="S474" s="7"/>
      <c r="T474" s="7"/>
      <c r="U474" s="7"/>
      <c r="V474" s="7"/>
      <c r="W474" s="7"/>
      <c r="X474" s="5"/>
      <c r="Y474" s="5"/>
      <c r="Z474" s="5"/>
      <c r="AA474" s="5"/>
      <c r="AB474" s="5"/>
    </row>
    <row r="475" spans="1:28" ht="12.75" customHeight="1" x14ac:dyDescent="0.25">
      <c r="A475" s="5"/>
      <c r="B475" s="5"/>
      <c r="C475" s="5"/>
      <c r="D475" s="164"/>
      <c r="E475" s="6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7"/>
      <c r="R475" s="7"/>
      <c r="S475" s="7"/>
      <c r="T475" s="7"/>
      <c r="U475" s="7"/>
      <c r="V475" s="7"/>
      <c r="W475" s="7"/>
      <c r="X475" s="5"/>
      <c r="Y475" s="5"/>
      <c r="Z475" s="5"/>
      <c r="AA475" s="5"/>
      <c r="AB475" s="5"/>
    </row>
    <row r="476" spans="1:28" ht="12.75" customHeight="1" x14ac:dyDescent="0.25">
      <c r="A476" s="5"/>
      <c r="B476" s="5"/>
      <c r="C476" s="5"/>
      <c r="D476" s="164"/>
      <c r="E476" s="6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7"/>
      <c r="R476" s="7"/>
      <c r="S476" s="7"/>
      <c r="T476" s="7"/>
      <c r="U476" s="7"/>
      <c r="V476" s="7"/>
      <c r="W476" s="7"/>
      <c r="X476" s="5"/>
      <c r="Y476" s="5"/>
      <c r="Z476" s="5"/>
      <c r="AA476" s="5"/>
      <c r="AB476" s="5"/>
    </row>
    <row r="477" spans="1:28" ht="12.75" customHeight="1" x14ac:dyDescent="0.25">
      <c r="A477" s="5"/>
      <c r="B477" s="5"/>
      <c r="C477" s="5"/>
      <c r="D477" s="164"/>
      <c r="E477" s="6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7"/>
      <c r="R477" s="7"/>
      <c r="S477" s="7"/>
      <c r="T477" s="7"/>
      <c r="U477" s="7"/>
      <c r="V477" s="7"/>
      <c r="W477" s="7"/>
      <c r="X477" s="5"/>
      <c r="Y477" s="5"/>
      <c r="Z477" s="5"/>
      <c r="AA477" s="5"/>
      <c r="AB477" s="5"/>
    </row>
    <row r="478" spans="1:28" ht="12.75" customHeight="1" x14ac:dyDescent="0.25">
      <c r="A478" s="5"/>
      <c r="B478" s="5"/>
      <c r="C478" s="5"/>
      <c r="D478" s="164"/>
      <c r="E478" s="6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7"/>
      <c r="R478" s="7"/>
      <c r="S478" s="7"/>
      <c r="T478" s="7"/>
      <c r="U478" s="7"/>
      <c r="V478" s="7"/>
      <c r="W478" s="7"/>
      <c r="X478" s="5"/>
      <c r="Y478" s="5"/>
      <c r="Z478" s="5"/>
      <c r="AA478" s="5"/>
      <c r="AB478" s="5"/>
    </row>
    <row r="479" spans="1:28" ht="12.75" customHeight="1" x14ac:dyDescent="0.25">
      <c r="A479" s="5"/>
      <c r="B479" s="5"/>
      <c r="C479" s="5"/>
      <c r="D479" s="164"/>
      <c r="E479" s="6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7"/>
      <c r="R479" s="7"/>
      <c r="S479" s="7"/>
      <c r="T479" s="7"/>
      <c r="U479" s="7"/>
      <c r="V479" s="7"/>
      <c r="W479" s="7"/>
      <c r="X479" s="5"/>
      <c r="Y479" s="5"/>
      <c r="Z479" s="5"/>
      <c r="AA479" s="5"/>
      <c r="AB479" s="5"/>
    </row>
    <row r="480" spans="1:28" ht="12.75" customHeight="1" x14ac:dyDescent="0.25">
      <c r="A480" s="5"/>
      <c r="B480" s="5"/>
      <c r="C480" s="5"/>
      <c r="D480" s="164"/>
      <c r="E480" s="6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7"/>
      <c r="R480" s="7"/>
      <c r="S480" s="7"/>
      <c r="T480" s="7"/>
      <c r="U480" s="7"/>
      <c r="V480" s="7"/>
      <c r="W480" s="7"/>
      <c r="X480" s="5"/>
      <c r="Y480" s="5"/>
      <c r="Z480" s="5"/>
      <c r="AA480" s="5"/>
      <c r="AB480" s="5"/>
    </row>
    <row r="481" spans="1:28" ht="12.75" customHeight="1" x14ac:dyDescent="0.25">
      <c r="A481" s="5"/>
      <c r="B481" s="5"/>
      <c r="C481" s="5"/>
      <c r="D481" s="164"/>
      <c r="E481" s="6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7"/>
      <c r="R481" s="7"/>
      <c r="S481" s="7"/>
      <c r="T481" s="7"/>
      <c r="U481" s="7"/>
      <c r="V481" s="7"/>
      <c r="W481" s="7"/>
      <c r="X481" s="5"/>
      <c r="Y481" s="5"/>
      <c r="Z481" s="5"/>
      <c r="AA481" s="5"/>
      <c r="AB481" s="5"/>
    </row>
    <row r="482" spans="1:28" ht="12.75" customHeight="1" x14ac:dyDescent="0.25">
      <c r="A482" s="5"/>
      <c r="B482" s="5"/>
      <c r="C482" s="5"/>
      <c r="D482" s="164"/>
      <c r="E482" s="6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7"/>
      <c r="R482" s="7"/>
      <c r="S482" s="7"/>
      <c r="T482" s="7"/>
      <c r="U482" s="7"/>
      <c r="V482" s="7"/>
      <c r="W482" s="7"/>
      <c r="X482" s="5"/>
      <c r="Y482" s="5"/>
      <c r="Z482" s="5"/>
      <c r="AA482" s="5"/>
      <c r="AB482" s="5"/>
    </row>
    <row r="483" spans="1:28" ht="12.75" customHeight="1" x14ac:dyDescent="0.25">
      <c r="A483" s="5"/>
      <c r="B483" s="5"/>
      <c r="C483" s="5"/>
      <c r="D483" s="164"/>
      <c r="E483" s="6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7"/>
      <c r="R483" s="7"/>
      <c r="S483" s="7"/>
      <c r="T483" s="7"/>
      <c r="U483" s="7"/>
      <c r="V483" s="7"/>
      <c r="W483" s="7"/>
      <c r="X483" s="5"/>
      <c r="Y483" s="5"/>
      <c r="Z483" s="5"/>
      <c r="AA483" s="5"/>
      <c r="AB483" s="5"/>
    </row>
    <row r="484" spans="1:28" ht="12.75" customHeight="1" x14ac:dyDescent="0.25">
      <c r="A484" s="5"/>
      <c r="B484" s="5"/>
      <c r="C484" s="5"/>
      <c r="D484" s="164"/>
      <c r="E484" s="6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7"/>
      <c r="R484" s="7"/>
      <c r="S484" s="7"/>
      <c r="T484" s="7"/>
      <c r="U484" s="7"/>
      <c r="V484" s="7"/>
      <c r="W484" s="7"/>
      <c r="X484" s="5"/>
      <c r="Y484" s="5"/>
      <c r="Z484" s="5"/>
      <c r="AA484" s="5"/>
      <c r="AB484" s="5"/>
    </row>
    <row r="485" spans="1:28" ht="12.75" customHeight="1" x14ac:dyDescent="0.25">
      <c r="A485" s="5"/>
      <c r="B485" s="5"/>
      <c r="C485" s="5"/>
      <c r="D485" s="164"/>
      <c r="E485" s="6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7"/>
      <c r="R485" s="7"/>
      <c r="S485" s="7"/>
      <c r="T485" s="7"/>
      <c r="U485" s="7"/>
      <c r="V485" s="7"/>
      <c r="W485" s="7"/>
      <c r="X485" s="5"/>
      <c r="Y485" s="5"/>
      <c r="Z485" s="5"/>
      <c r="AA485" s="5"/>
      <c r="AB485" s="5"/>
    </row>
    <row r="486" spans="1:28" ht="12.75" customHeight="1" x14ac:dyDescent="0.25">
      <c r="A486" s="5"/>
      <c r="B486" s="5"/>
      <c r="C486" s="5"/>
      <c r="D486" s="164"/>
      <c r="E486" s="6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7"/>
      <c r="R486" s="7"/>
      <c r="S486" s="7"/>
      <c r="T486" s="7"/>
      <c r="U486" s="7"/>
      <c r="V486" s="7"/>
      <c r="W486" s="7"/>
      <c r="X486" s="5"/>
      <c r="Y486" s="5"/>
      <c r="Z486" s="5"/>
      <c r="AA486" s="5"/>
      <c r="AB486" s="5"/>
    </row>
    <row r="487" spans="1:28" ht="12.75" customHeight="1" x14ac:dyDescent="0.25">
      <c r="A487" s="5"/>
      <c r="B487" s="5"/>
      <c r="C487" s="5"/>
      <c r="D487" s="164"/>
      <c r="E487" s="6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7"/>
      <c r="R487" s="7"/>
      <c r="S487" s="7"/>
      <c r="T487" s="7"/>
      <c r="U487" s="7"/>
      <c r="V487" s="7"/>
      <c r="W487" s="7"/>
      <c r="X487" s="5"/>
      <c r="Y487" s="5"/>
      <c r="Z487" s="5"/>
      <c r="AA487" s="5"/>
      <c r="AB487" s="5"/>
    </row>
    <row r="488" spans="1:28" ht="12.75" customHeight="1" x14ac:dyDescent="0.25">
      <c r="A488" s="5"/>
      <c r="B488" s="5"/>
      <c r="C488" s="5"/>
      <c r="D488" s="164"/>
      <c r="E488" s="6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7"/>
      <c r="R488" s="7"/>
      <c r="S488" s="7"/>
      <c r="T488" s="7"/>
      <c r="U488" s="7"/>
      <c r="V488" s="7"/>
      <c r="W488" s="7"/>
      <c r="X488" s="5"/>
      <c r="Y488" s="5"/>
      <c r="Z488" s="5"/>
      <c r="AA488" s="5"/>
      <c r="AB488" s="5"/>
    </row>
    <row r="489" spans="1:28" ht="12.75" customHeight="1" x14ac:dyDescent="0.25">
      <c r="A489" s="5"/>
      <c r="B489" s="5"/>
      <c r="C489" s="5"/>
      <c r="D489" s="164"/>
      <c r="E489" s="6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7"/>
      <c r="R489" s="7"/>
      <c r="S489" s="7"/>
      <c r="T489" s="7"/>
      <c r="U489" s="7"/>
      <c r="V489" s="7"/>
      <c r="W489" s="7"/>
      <c r="X489" s="5"/>
      <c r="Y489" s="5"/>
      <c r="Z489" s="5"/>
      <c r="AA489" s="5"/>
      <c r="AB489" s="5"/>
    </row>
    <row r="490" spans="1:28" ht="12.75" customHeight="1" x14ac:dyDescent="0.25">
      <c r="A490" s="5"/>
      <c r="B490" s="5"/>
      <c r="C490" s="5"/>
      <c r="D490" s="164"/>
      <c r="E490" s="6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7"/>
      <c r="R490" s="7"/>
      <c r="S490" s="7"/>
      <c r="T490" s="7"/>
      <c r="U490" s="7"/>
      <c r="V490" s="7"/>
      <c r="W490" s="7"/>
      <c r="X490" s="5"/>
      <c r="Y490" s="5"/>
      <c r="Z490" s="5"/>
      <c r="AA490" s="5"/>
      <c r="AB490" s="5"/>
    </row>
    <row r="491" spans="1:28" ht="12.75" customHeight="1" x14ac:dyDescent="0.25">
      <c r="A491" s="5"/>
      <c r="B491" s="5"/>
      <c r="C491" s="5"/>
      <c r="D491" s="164"/>
      <c r="E491" s="6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7"/>
      <c r="R491" s="7"/>
      <c r="S491" s="7"/>
      <c r="T491" s="7"/>
      <c r="U491" s="7"/>
      <c r="V491" s="7"/>
      <c r="W491" s="7"/>
      <c r="X491" s="5"/>
      <c r="Y491" s="5"/>
      <c r="Z491" s="5"/>
      <c r="AA491" s="5"/>
      <c r="AB491" s="5"/>
    </row>
    <row r="492" spans="1:28" ht="12.75" customHeight="1" x14ac:dyDescent="0.25">
      <c r="A492" s="5"/>
      <c r="B492" s="5"/>
      <c r="C492" s="5"/>
      <c r="D492" s="164"/>
      <c r="E492" s="6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7"/>
      <c r="R492" s="7"/>
      <c r="S492" s="7"/>
      <c r="T492" s="7"/>
      <c r="U492" s="7"/>
      <c r="V492" s="7"/>
      <c r="W492" s="7"/>
      <c r="X492" s="5"/>
      <c r="Y492" s="5"/>
      <c r="Z492" s="5"/>
      <c r="AA492" s="5"/>
      <c r="AB492" s="5"/>
    </row>
    <row r="493" spans="1:28" ht="12.75" customHeight="1" x14ac:dyDescent="0.25">
      <c r="A493" s="5"/>
      <c r="B493" s="5"/>
      <c r="C493" s="5"/>
      <c r="D493" s="164"/>
      <c r="E493" s="6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7"/>
      <c r="R493" s="7"/>
      <c r="S493" s="7"/>
      <c r="T493" s="7"/>
      <c r="U493" s="7"/>
      <c r="V493" s="7"/>
      <c r="W493" s="7"/>
      <c r="X493" s="5"/>
      <c r="Y493" s="5"/>
      <c r="Z493" s="5"/>
      <c r="AA493" s="5"/>
      <c r="AB493" s="5"/>
    </row>
    <row r="494" spans="1:28" ht="12.75" customHeight="1" x14ac:dyDescent="0.25">
      <c r="A494" s="5"/>
      <c r="B494" s="5"/>
      <c r="C494" s="5"/>
      <c r="D494" s="164"/>
      <c r="E494" s="6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7"/>
      <c r="R494" s="7"/>
      <c r="S494" s="7"/>
      <c r="T494" s="7"/>
      <c r="U494" s="7"/>
      <c r="V494" s="7"/>
      <c r="W494" s="7"/>
      <c r="X494" s="5"/>
      <c r="Y494" s="5"/>
      <c r="Z494" s="5"/>
      <c r="AA494" s="5"/>
      <c r="AB494" s="5"/>
    </row>
    <row r="495" spans="1:28" ht="12.75" customHeight="1" x14ac:dyDescent="0.25">
      <c r="A495" s="5"/>
      <c r="B495" s="5"/>
      <c r="C495" s="5"/>
      <c r="D495" s="164"/>
      <c r="E495" s="6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7"/>
      <c r="R495" s="7"/>
      <c r="S495" s="7"/>
      <c r="T495" s="7"/>
      <c r="U495" s="7"/>
      <c r="V495" s="7"/>
      <c r="W495" s="7"/>
      <c r="X495" s="5"/>
      <c r="Y495" s="5"/>
      <c r="Z495" s="5"/>
      <c r="AA495" s="5"/>
      <c r="AB495" s="5"/>
    </row>
    <row r="496" spans="1:28" ht="12.75" customHeight="1" x14ac:dyDescent="0.25">
      <c r="A496" s="5"/>
      <c r="B496" s="5"/>
      <c r="C496" s="5"/>
      <c r="D496" s="164"/>
      <c r="E496" s="6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7"/>
      <c r="R496" s="7"/>
      <c r="S496" s="7"/>
      <c r="T496" s="7"/>
      <c r="U496" s="7"/>
      <c r="V496" s="7"/>
      <c r="W496" s="7"/>
      <c r="X496" s="5"/>
      <c r="Y496" s="5"/>
      <c r="Z496" s="5"/>
      <c r="AA496" s="5"/>
      <c r="AB496" s="5"/>
    </row>
    <row r="497" spans="1:28" ht="12.75" customHeight="1" x14ac:dyDescent="0.25">
      <c r="A497" s="5"/>
      <c r="B497" s="5"/>
      <c r="C497" s="5"/>
      <c r="D497" s="164"/>
      <c r="E497" s="6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7"/>
      <c r="R497" s="7"/>
      <c r="S497" s="7"/>
      <c r="T497" s="7"/>
      <c r="U497" s="7"/>
      <c r="V497" s="7"/>
      <c r="W497" s="7"/>
      <c r="X497" s="5"/>
      <c r="Y497" s="5"/>
      <c r="Z497" s="5"/>
      <c r="AA497" s="5"/>
      <c r="AB497" s="5"/>
    </row>
    <row r="498" spans="1:28" ht="12.75" customHeight="1" x14ac:dyDescent="0.25">
      <c r="A498" s="5"/>
      <c r="B498" s="5"/>
      <c r="C498" s="5"/>
      <c r="D498" s="164"/>
      <c r="E498" s="6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7"/>
      <c r="R498" s="7"/>
      <c r="S498" s="7"/>
      <c r="T498" s="7"/>
      <c r="U498" s="7"/>
      <c r="V498" s="7"/>
      <c r="W498" s="7"/>
      <c r="X498" s="5"/>
      <c r="Y498" s="5"/>
      <c r="Z498" s="5"/>
      <c r="AA498" s="5"/>
      <c r="AB498" s="5"/>
    </row>
    <row r="499" spans="1:28" ht="12.75" customHeight="1" x14ac:dyDescent="0.25">
      <c r="A499" s="5"/>
      <c r="B499" s="5"/>
      <c r="C499" s="5"/>
      <c r="D499" s="164"/>
      <c r="E499" s="6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7"/>
      <c r="R499" s="7"/>
      <c r="S499" s="7"/>
      <c r="T499" s="7"/>
      <c r="U499" s="7"/>
      <c r="V499" s="7"/>
      <c r="W499" s="7"/>
      <c r="X499" s="5"/>
      <c r="Y499" s="5"/>
      <c r="Z499" s="5"/>
      <c r="AA499" s="5"/>
      <c r="AB499" s="5"/>
    </row>
    <row r="500" spans="1:28" ht="12.75" customHeight="1" x14ac:dyDescent="0.25">
      <c r="A500" s="5"/>
      <c r="B500" s="5"/>
      <c r="C500" s="5"/>
      <c r="D500" s="164"/>
      <c r="E500" s="6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7"/>
      <c r="R500" s="7"/>
      <c r="S500" s="7"/>
      <c r="T500" s="7"/>
      <c r="U500" s="7"/>
      <c r="V500" s="7"/>
      <c r="W500" s="7"/>
      <c r="X500" s="5"/>
      <c r="Y500" s="5"/>
      <c r="Z500" s="5"/>
      <c r="AA500" s="5"/>
      <c r="AB500" s="5"/>
    </row>
    <row r="501" spans="1:28" ht="12.75" customHeight="1" x14ac:dyDescent="0.25">
      <c r="A501" s="5"/>
      <c r="B501" s="5"/>
      <c r="C501" s="5"/>
      <c r="D501" s="164"/>
      <c r="E501" s="6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7"/>
      <c r="R501" s="7"/>
      <c r="S501" s="7"/>
      <c r="T501" s="7"/>
      <c r="U501" s="7"/>
      <c r="V501" s="7"/>
      <c r="W501" s="7"/>
      <c r="X501" s="5"/>
      <c r="Y501" s="5"/>
      <c r="Z501" s="5"/>
      <c r="AA501" s="5"/>
      <c r="AB501" s="5"/>
    </row>
    <row r="502" spans="1:28" ht="12.75" customHeight="1" x14ac:dyDescent="0.25">
      <c r="A502" s="5"/>
      <c r="B502" s="5"/>
      <c r="C502" s="5"/>
      <c r="D502" s="164"/>
      <c r="E502" s="6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7"/>
      <c r="R502" s="7"/>
      <c r="S502" s="7"/>
      <c r="T502" s="7"/>
      <c r="U502" s="7"/>
      <c r="V502" s="7"/>
      <c r="W502" s="7"/>
      <c r="X502" s="5"/>
      <c r="Y502" s="5"/>
      <c r="Z502" s="5"/>
      <c r="AA502" s="5"/>
      <c r="AB502" s="5"/>
    </row>
    <row r="503" spans="1:28" ht="12.75" customHeight="1" x14ac:dyDescent="0.25">
      <c r="A503" s="5"/>
      <c r="B503" s="5"/>
      <c r="C503" s="5"/>
      <c r="D503" s="164"/>
      <c r="E503" s="6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7"/>
      <c r="R503" s="7"/>
      <c r="S503" s="7"/>
      <c r="T503" s="7"/>
      <c r="U503" s="7"/>
      <c r="V503" s="7"/>
      <c r="W503" s="7"/>
      <c r="X503" s="5"/>
      <c r="Y503" s="5"/>
      <c r="Z503" s="5"/>
      <c r="AA503" s="5"/>
      <c r="AB503" s="5"/>
    </row>
    <row r="504" spans="1:28" ht="12.75" customHeight="1" x14ac:dyDescent="0.25">
      <c r="A504" s="5"/>
      <c r="B504" s="5"/>
      <c r="C504" s="5"/>
      <c r="D504" s="164"/>
      <c r="E504" s="6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7"/>
      <c r="R504" s="7"/>
      <c r="S504" s="7"/>
      <c r="T504" s="7"/>
      <c r="U504" s="7"/>
      <c r="V504" s="7"/>
      <c r="W504" s="7"/>
      <c r="X504" s="5"/>
      <c r="Y504" s="5"/>
      <c r="Z504" s="5"/>
      <c r="AA504" s="5"/>
      <c r="AB504" s="5"/>
    </row>
    <row r="505" spans="1:28" ht="12.75" customHeight="1" x14ac:dyDescent="0.25">
      <c r="A505" s="5"/>
      <c r="B505" s="5"/>
      <c r="C505" s="5"/>
      <c r="D505" s="164"/>
      <c r="E505" s="6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7"/>
      <c r="R505" s="7"/>
      <c r="S505" s="7"/>
      <c r="T505" s="7"/>
      <c r="U505" s="7"/>
      <c r="V505" s="7"/>
      <c r="W505" s="7"/>
      <c r="X505" s="5"/>
      <c r="Y505" s="5"/>
      <c r="Z505" s="5"/>
      <c r="AA505" s="5"/>
      <c r="AB505" s="5"/>
    </row>
    <row r="506" spans="1:28" ht="12.75" customHeight="1" x14ac:dyDescent="0.25">
      <c r="A506" s="5"/>
      <c r="B506" s="5"/>
      <c r="C506" s="5"/>
      <c r="D506" s="164"/>
      <c r="E506" s="6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7"/>
      <c r="R506" s="7"/>
      <c r="S506" s="7"/>
      <c r="T506" s="7"/>
      <c r="U506" s="7"/>
      <c r="V506" s="7"/>
      <c r="W506" s="7"/>
      <c r="X506" s="5"/>
      <c r="Y506" s="5"/>
      <c r="Z506" s="5"/>
      <c r="AA506" s="5"/>
      <c r="AB506" s="5"/>
    </row>
    <row r="507" spans="1:28" ht="12.75" customHeight="1" x14ac:dyDescent="0.25">
      <c r="A507" s="5"/>
      <c r="B507" s="5"/>
      <c r="C507" s="5"/>
      <c r="D507" s="164"/>
      <c r="E507" s="6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7"/>
      <c r="R507" s="7"/>
      <c r="S507" s="7"/>
      <c r="T507" s="7"/>
      <c r="U507" s="7"/>
      <c r="V507" s="7"/>
      <c r="W507" s="7"/>
      <c r="X507" s="5"/>
      <c r="Y507" s="5"/>
      <c r="Z507" s="5"/>
      <c r="AA507" s="5"/>
      <c r="AB507" s="5"/>
    </row>
    <row r="508" spans="1:28" ht="12.75" customHeight="1" x14ac:dyDescent="0.25">
      <c r="A508" s="5"/>
      <c r="B508" s="5"/>
      <c r="C508" s="5"/>
      <c r="D508" s="164"/>
      <c r="E508" s="6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7"/>
      <c r="R508" s="7"/>
      <c r="S508" s="7"/>
      <c r="T508" s="7"/>
      <c r="U508" s="7"/>
      <c r="V508" s="7"/>
      <c r="W508" s="7"/>
      <c r="X508" s="5"/>
      <c r="Y508" s="5"/>
      <c r="Z508" s="5"/>
      <c r="AA508" s="5"/>
      <c r="AB508" s="5"/>
    </row>
    <row r="509" spans="1:28" ht="12.75" customHeight="1" x14ac:dyDescent="0.25">
      <c r="A509" s="5"/>
      <c r="B509" s="5"/>
      <c r="C509" s="5"/>
      <c r="D509" s="164"/>
      <c r="E509" s="6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7"/>
      <c r="R509" s="7"/>
      <c r="S509" s="7"/>
      <c r="T509" s="7"/>
      <c r="U509" s="7"/>
      <c r="V509" s="7"/>
      <c r="W509" s="7"/>
      <c r="X509" s="5"/>
      <c r="Y509" s="5"/>
      <c r="Z509" s="5"/>
      <c r="AA509" s="5"/>
      <c r="AB509" s="5"/>
    </row>
    <row r="510" spans="1:28" ht="12.75" customHeight="1" x14ac:dyDescent="0.25">
      <c r="A510" s="5"/>
      <c r="B510" s="5"/>
      <c r="C510" s="5"/>
      <c r="D510" s="164"/>
      <c r="E510" s="6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7"/>
      <c r="R510" s="7"/>
      <c r="S510" s="7"/>
      <c r="T510" s="7"/>
      <c r="U510" s="7"/>
      <c r="V510" s="7"/>
      <c r="W510" s="7"/>
      <c r="X510" s="5"/>
      <c r="Y510" s="5"/>
      <c r="Z510" s="5"/>
      <c r="AA510" s="5"/>
      <c r="AB510" s="5"/>
    </row>
    <row r="511" spans="1:28" ht="12.75" customHeight="1" x14ac:dyDescent="0.25">
      <c r="A511" s="5"/>
      <c r="B511" s="5"/>
      <c r="C511" s="5"/>
      <c r="D511" s="164"/>
      <c r="E511" s="6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7"/>
      <c r="R511" s="7"/>
      <c r="S511" s="7"/>
      <c r="T511" s="7"/>
      <c r="U511" s="7"/>
      <c r="V511" s="7"/>
      <c r="W511" s="7"/>
      <c r="X511" s="5"/>
      <c r="Y511" s="5"/>
      <c r="Z511" s="5"/>
      <c r="AA511" s="5"/>
      <c r="AB511" s="5"/>
    </row>
    <row r="512" spans="1:28" ht="12.75" customHeight="1" x14ac:dyDescent="0.25">
      <c r="A512" s="5"/>
      <c r="B512" s="5"/>
      <c r="C512" s="5"/>
      <c r="D512" s="164"/>
      <c r="E512" s="6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7"/>
      <c r="R512" s="7"/>
      <c r="S512" s="7"/>
      <c r="T512" s="7"/>
      <c r="U512" s="7"/>
      <c r="V512" s="7"/>
      <c r="W512" s="7"/>
      <c r="X512" s="5"/>
      <c r="Y512" s="5"/>
      <c r="Z512" s="5"/>
      <c r="AA512" s="5"/>
      <c r="AB512" s="5"/>
    </row>
    <row r="513" spans="1:28" ht="12.75" customHeight="1" x14ac:dyDescent="0.25">
      <c r="A513" s="5"/>
      <c r="B513" s="5"/>
      <c r="C513" s="5"/>
      <c r="D513" s="164"/>
      <c r="E513" s="6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7"/>
      <c r="R513" s="7"/>
      <c r="S513" s="7"/>
      <c r="T513" s="7"/>
      <c r="U513" s="7"/>
      <c r="V513" s="7"/>
      <c r="W513" s="7"/>
      <c r="X513" s="5"/>
      <c r="Y513" s="5"/>
      <c r="Z513" s="5"/>
      <c r="AA513" s="5"/>
      <c r="AB513" s="5"/>
    </row>
    <row r="514" spans="1:28" ht="12.75" customHeight="1" x14ac:dyDescent="0.25">
      <c r="A514" s="5"/>
      <c r="B514" s="5"/>
      <c r="C514" s="5"/>
      <c r="D514" s="164"/>
      <c r="E514" s="6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7"/>
      <c r="R514" s="7"/>
      <c r="S514" s="7"/>
      <c r="T514" s="7"/>
      <c r="U514" s="7"/>
      <c r="V514" s="7"/>
      <c r="W514" s="7"/>
      <c r="X514" s="5"/>
      <c r="Y514" s="5"/>
      <c r="Z514" s="5"/>
      <c r="AA514" s="5"/>
      <c r="AB514" s="5"/>
    </row>
    <row r="515" spans="1:28" ht="12.75" customHeight="1" x14ac:dyDescent="0.25">
      <c r="A515" s="5"/>
      <c r="B515" s="5"/>
      <c r="C515" s="5"/>
      <c r="D515" s="164"/>
      <c r="E515" s="6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7"/>
      <c r="R515" s="7"/>
      <c r="S515" s="7"/>
      <c r="T515" s="7"/>
      <c r="U515" s="7"/>
      <c r="V515" s="7"/>
      <c r="W515" s="7"/>
      <c r="X515" s="5"/>
      <c r="Y515" s="5"/>
      <c r="Z515" s="5"/>
      <c r="AA515" s="5"/>
      <c r="AB515" s="5"/>
    </row>
    <row r="516" spans="1:28" ht="12.75" customHeight="1" x14ac:dyDescent="0.25">
      <c r="A516" s="5"/>
      <c r="B516" s="5"/>
      <c r="C516" s="5"/>
      <c r="D516" s="164"/>
      <c r="E516" s="6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7"/>
      <c r="R516" s="7"/>
      <c r="S516" s="7"/>
      <c r="T516" s="7"/>
      <c r="U516" s="7"/>
      <c r="V516" s="7"/>
      <c r="W516" s="7"/>
      <c r="X516" s="5"/>
      <c r="Y516" s="5"/>
      <c r="Z516" s="5"/>
      <c r="AA516" s="5"/>
      <c r="AB516" s="5"/>
    </row>
    <row r="517" spans="1:28" ht="12.75" customHeight="1" x14ac:dyDescent="0.25">
      <c r="A517" s="5"/>
      <c r="B517" s="5"/>
      <c r="C517" s="5"/>
      <c r="D517" s="164"/>
      <c r="E517" s="6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7"/>
      <c r="R517" s="7"/>
      <c r="S517" s="7"/>
      <c r="T517" s="7"/>
      <c r="U517" s="7"/>
      <c r="V517" s="7"/>
      <c r="W517" s="7"/>
      <c r="X517" s="5"/>
      <c r="Y517" s="5"/>
      <c r="Z517" s="5"/>
      <c r="AA517" s="5"/>
      <c r="AB517" s="5"/>
    </row>
    <row r="518" spans="1:28" ht="12.75" customHeight="1" x14ac:dyDescent="0.25">
      <c r="A518" s="5"/>
      <c r="B518" s="5"/>
      <c r="C518" s="5"/>
      <c r="D518" s="164"/>
      <c r="E518" s="6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7"/>
      <c r="R518" s="7"/>
      <c r="S518" s="7"/>
      <c r="T518" s="7"/>
      <c r="U518" s="7"/>
      <c r="V518" s="7"/>
      <c r="W518" s="7"/>
      <c r="X518" s="5"/>
      <c r="Y518" s="5"/>
      <c r="Z518" s="5"/>
      <c r="AA518" s="5"/>
      <c r="AB518" s="5"/>
    </row>
    <row r="519" spans="1:28" ht="12.75" customHeight="1" x14ac:dyDescent="0.25">
      <c r="A519" s="5"/>
      <c r="B519" s="5"/>
      <c r="C519" s="5"/>
      <c r="D519" s="164"/>
      <c r="E519" s="6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7"/>
      <c r="R519" s="7"/>
      <c r="S519" s="7"/>
      <c r="T519" s="7"/>
      <c r="U519" s="7"/>
      <c r="V519" s="7"/>
      <c r="W519" s="7"/>
      <c r="X519" s="5"/>
      <c r="Y519" s="5"/>
      <c r="Z519" s="5"/>
      <c r="AA519" s="5"/>
      <c r="AB519" s="5"/>
    </row>
    <row r="520" spans="1:28" ht="12.75" customHeight="1" x14ac:dyDescent="0.25">
      <c r="A520" s="5"/>
      <c r="B520" s="5"/>
      <c r="C520" s="5"/>
      <c r="D520" s="164"/>
      <c r="E520" s="6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7"/>
      <c r="R520" s="7"/>
      <c r="S520" s="7"/>
      <c r="T520" s="7"/>
      <c r="U520" s="7"/>
      <c r="V520" s="7"/>
      <c r="W520" s="7"/>
      <c r="X520" s="5"/>
      <c r="Y520" s="5"/>
      <c r="Z520" s="5"/>
      <c r="AA520" s="5"/>
      <c r="AB520" s="5"/>
    </row>
    <row r="521" spans="1:28" ht="12.75" customHeight="1" x14ac:dyDescent="0.25">
      <c r="A521" s="5"/>
      <c r="B521" s="5"/>
      <c r="C521" s="5"/>
      <c r="D521" s="164"/>
      <c r="E521" s="6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7"/>
      <c r="R521" s="7"/>
      <c r="S521" s="7"/>
      <c r="T521" s="7"/>
      <c r="U521" s="7"/>
      <c r="V521" s="7"/>
      <c r="W521" s="7"/>
      <c r="X521" s="5"/>
      <c r="Y521" s="5"/>
      <c r="Z521" s="5"/>
      <c r="AA521" s="5"/>
      <c r="AB521" s="5"/>
    </row>
    <row r="522" spans="1:28" ht="12.75" customHeight="1" x14ac:dyDescent="0.25">
      <c r="A522" s="5"/>
      <c r="B522" s="5"/>
      <c r="C522" s="5"/>
      <c r="D522" s="164"/>
      <c r="E522" s="6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7"/>
      <c r="R522" s="7"/>
      <c r="S522" s="7"/>
      <c r="T522" s="7"/>
      <c r="U522" s="7"/>
      <c r="V522" s="7"/>
      <c r="W522" s="7"/>
      <c r="X522" s="5"/>
      <c r="Y522" s="5"/>
      <c r="Z522" s="5"/>
      <c r="AA522" s="5"/>
      <c r="AB522" s="5"/>
    </row>
    <row r="523" spans="1:28" ht="12.75" customHeight="1" x14ac:dyDescent="0.25">
      <c r="A523" s="5"/>
      <c r="B523" s="5"/>
      <c r="C523" s="5"/>
      <c r="D523" s="164"/>
      <c r="E523" s="6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7"/>
      <c r="R523" s="7"/>
      <c r="S523" s="7"/>
      <c r="T523" s="7"/>
      <c r="U523" s="7"/>
      <c r="V523" s="7"/>
      <c r="W523" s="7"/>
      <c r="X523" s="5"/>
      <c r="Y523" s="5"/>
      <c r="Z523" s="5"/>
      <c r="AA523" s="5"/>
      <c r="AB523" s="5"/>
    </row>
    <row r="524" spans="1:28" ht="12.75" customHeight="1" x14ac:dyDescent="0.25">
      <c r="A524" s="5"/>
      <c r="B524" s="5"/>
      <c r="C524" s="5"/>
      <c r="D524" s="164"/>
      <c r="E524" s="6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7"/>
      <c r="R524" s="7"/>
      <c r="S524" s="7"/>
      <c r="T524" s="7"/>
      <c r="U524" s="7"/>
      <c r="V524" s="7"/>
      <c r="W524" s="7"/>
      <c r="X524" s="5"/>
      <c r="Y524" s="5"/>
      <c r="Z524" s="5"/>
      <c r="AA524" s="5"/>
      <c r="AB524" s="5"/>
    </row>
    <row r="525" spans="1:28" ht="12.75" customHeight="1" x14ac:dyDescent="0.25">
      <c r="A525" s="5"/>
      <c r="B525" s="5"/>
      <c r="C525" s="5"/>
      <c r="D525" s="164"/>
      <c r="E525" s="6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7"/>
      <c r="R525" s="7"/>
      <c r="S525" s="7"/>
      <c r="T525" s="7"/>
      <c r="U525" s="7"/>
      <c r="V525" s="7"/>
      <c r="W525" s="7"/>
      <c r="X525" s="5"/>
      <c r="Y525" s="5"/>
      <c r="Z525" s="5"/>
      <c r="AA525" s="5"/>
      <c r="AB525" s="5"/>
    </row>
    <row r="526" spans="1:28" ht="12.75" customHeight="1" x14ac:dyDescent="0.25">
      <c r="A526" s="5"/>
      <c r="B526" s="5"/>
      <c r="C526" s="5"/>
      <c r="D526" s="164"/>
      <c r="E526" s="6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7"/>
      <c r="R526" s="7"/>
      <c r="S526" s="7"/>
      <c r="T526" s="7"/>
      <c r="U526" s="7"/>
      <c r="V526" s="7"/>
      <c r="W526" s="7"/>
      <c r="X526" s="5"/>
      <c r="Y526" s="5"/>
      <c r="Z526" s="5"/>
      <c r="AA526" s="5"/>
      <c r="AB526" s="5"/>
    </row>
    <row r="527" spans="1:28" ht="12.75" customHeight="1" x14ac:dyDescent="0.25">
      <c r="A527" s="5"/>
      <c r="B527" s="5"/>
      <c r="C527" s="5"/>
      <c r="D527" s="164"/>
      <c r="E527" s="6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7"/>
      <c r="R527" s="7"/>
      <c r="S527" s="7"/>
      <c r="T527" s="7"/>
      <c r="U527" s="7"/>
      <c r="V527" s="7"/>
      <c r="W527" s="7"/>
      <c r="X527" s="5"/>
      <c r="Y527" s="5"/>
      <c r="Z527" s="5"/>
      <c r="AA527" s="5"/>
      <c r="AB527" s="5"/>
    </row>
    <row r="528" spans="1:28" ht="12.75" customHeight="1" x14ac:dyDescent="0.25">
      <c r="A528" s="5"/>
      <c r="B528" s="5"/>
      <c r="C528" s="5"/>
      <c r="D528" s="164"/>
      <c r="E528" s="6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7"/>
      <c r="R528" s="7"/>
      <c r="S528" s="7"/>
      <c r="T528" s="7"/>
      <c r="U528" s="7"/>
      <c r="V528" s="7"/>
      <c r="W528" s="7"/>
      <c r="X528" s="5"/>
      <c r="Y528" s="5"/>
      <c r="Z528" s="5"/>
      <c r="AA528" s="5"/>
      <c r="AB528" s="5"/>
    </row>
    <row r="529" spans="1:28" ht="12.75" customHeight="1" x14ac:dyDescent="0.25">
      <c r="A529" s="5"/>
      <c r="B529" s="5"/>
      <c r="C529" s="5"/>
      <c r="D529" s="164"/>
      <c r="E529" s="6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7"/>
      <c r="R529" s="7"/>
      <c r="S529" s="7"/>
      <c r="T529" s="7"/>
      <c r="U529" s="7"/>
      <c r="V529" s="7"/>
      <c r="W529" s="7"/>
      <c r="X529" s="5"/>
      <c r="Y529" s="5"/>
      <c r="Z529" s="5"/>
      <c r="AA529" s="5"/>
      <c r="AB529" s="5"/>
    </row>
    <row r="530" spans="1:28" ht="12.75" customHeight="1" x14ac:dyDescent="0.25">
      <c r="A530" s="5"/>
      <c r="B530" s="5"/>
      <c r="C530" s="5"/>
      <c r="D530" s="164"/>
      <c r="E530" s="6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7"/>
      <c r="R530" s="7"/>
      <c r="S530" s="7"/>
      <c r="T530" s="7"/>
      <c r="U530" s="7"/>
      <c r="V530" s="7"/>
      <c r="W530" s="7"/>
      <c r="X530" s="5"/>
      <c r="Y530" s="5"/>
      <c r="Z530" s="5"/>
      <c r="AA530" s="5"/>
      <c r="AB530" s="5"/>
    </row>
    <row r="531" spans="1:28" ht="12.75" customHeight="1" x14ac:dyDescent="0.25">
      <c r="A531" s="5"/>
      <c r="B531" s="5"/>
      <c r="C531" s="5"/>
      <c r="D531" s="164"/>
      <c r="E531" s="6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7"/>
      <c r="R531" s="7"/>
      <c r="S531" s="7"/>
      <c r="T531" s="7"/>
      <c r="U531" s="7"/>
      <c r="V531" s="7"/>
      <c r="W531" s="7"/>
      <c r="X531" s="5"/>
      <c r="Y531" s="5"/>
      <c r="Z531" s="5"/>
      <c r="AA531" s="5"/>
      <c r="AB531" s="5"/>
    </row>
    <row r="532" spans="1:28" ht="12.75" customHeight="1" x14ac:dyDescent="0.25">
      <c r="A532" s="5"/>
      <c r="B532" s="5"/>
      <c r="C532" s="5"/>
      <c r="D532" s="164"/>
      <c r="E532" s="6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7"/>
      <c r="R532" s="7"/>
      <c r="S532" s="7"/>
      <c r="T532" s="7"/>
      <c r="U532" s="7"/>
      <c r="V532" s="7"/>
      <c r="W532" s="7"/>
      <c r="X532" s="5"/>
      <c r="Y532" s="5"/>
      <c r="Z532" s="5"/>
      <c r="AA532" s="5"/>
      <c r="AB532" s="5"/>
    </row>
    <row r="533" spans="1:28" ht="12.75" customHeight="1" x14ac:dyDescent="0.25">
      <c r="A533" s="5"/>
      <c r="B533" s="5"/>
      <c r="C533" s="5"/>
      <c r="D533" s="164"/>
      <c r="E533" s="6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7"/>
      <c r="R533" s="7"/>
      <c r="S533" s="7"/>
      <c r="T533" s="7"/>
      <c r="U533" s="7"/>
      <c r="V533" s="7"/>
      <c r="W533" s="7"/>
      <c r="X533" s="5"/>
      <c r="Y533" s="5"/>
      <c r="Z533" s="5"/>
      <c r="AA533" s="5"/>
      <c r="AB533" s="5"/>
    </row>
    <row r="534" spans="1:28" ht="12.75" customHeight="1" x14ac:dyDescent="0.25">
      <c r="A534" s="5"/>
      <c r="B534" s="5"/>
      <c r="C534" s="5"/>
      <c r="D534" s="164"/>
      <c r="E534" s="6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7"/>
      <c r="R534" s="7"/>
      <c r="S534" s="7"/>
      <c r="T534" s="7"/>
      <c r="U534" s="7"/>
      <c r="V534" s="7"/>
      <c r="W534" s="7"/>
      <c r="X534" s="5"/>
      <c r="Y534" s="5"/>
      <c r="Z534" s="5"/>
      <c r="AA534" s="5"/>
      <c r="AB534" s="5"/>
    </row>
    <row r="535" spans="1:28" ht="12.75" customHeight="1" x14ac:dyDescent="0.25">
      <c r="A535" s="5"/>
      <c r="B535" s="5"/>
      <c r="C535" s="5"/>
      <c r="D535" s="164"/>
      <c r="E535" s="6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7"/>
      <c r="R535" s="7"/>
      <c r="S535" s="7"/>
      <c r="T535" s="7"/>
      <c r="U535" s="7"/>
      <c r="V535" s="7"/>
      <c r="W535" s="7"/>
      <c r="X535" s="5"/>
      <c r="Y535" s="5"/>
      <c r="Z535" s="5"/>
      <c r="AA535" s="5"/>
      <c r="AB535" s="5"/>
    </row>
    <row r="536" spans="1:28" ht="12.75" customHeight="1" x14ac:dyDescent="0.25">
      <c r="A536" s="5"/>
      <c r="B536" s="5"/>
      <c r="C536" s="5"/>
      <c r="D536" s="164"/>
      <c r="E536" s="6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7"/>
      <c r="R536" s="7"/>
      <c r="S536" s="7"/>
      <c r="T536" s="7"/>
      <c r="U536" s="7"/>
      <c r="V536" s="7"/>
      <c r="W536" s="7"/>
      <c r="X536" s="5"/>
      <c r="Y536" s="5"/>
      <c r="Z536" s="5"/>
      <c r="AA536" s="5"/>
      <c r="AB536" s="5"/>
    </row>
    <row r="537" spans="1:28" ht="12.75" customHeight="1" x14ac:dyDescent="0.25">
      <c r="A537" s="5"/>
      <c r="B537" s="5"/>
      <c r="C537" s="5"/>
      <c r="D537" s="164"/>
      <c r="E537" s="6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7"/>
      <c r="R537" s="7"/>
      <c r="S537" s="7"/>
      <c r="T537" s="7"/>
      <c r="U537" s="7"/>
      <c r="V537" s="7"/>
      <c r="W537" s="7"/>
      <c r="X537" s="5"/>
      <c r="Y537" s="5"/>
      <c r="Z537" s="5"/>
      <c r="AA537" s="5"/>
      <c r="AB537" s="5"/>
    </row>
    <row r="538" spans="1:28" ht="12.75" customHeight="1" x14ac:dyDescent="0.25">
      <c r="A538" s="5"/>
      <c r="B538" s="5"/>
      <c r="C538" s="5"/>
      <c r="D538" s="164"/>
      <c r="E538" s="6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7"/>
      <c r="R538" s="7"/>
      <c r="S538" s="7"/>
      <c r="T538" s="7"/>
      <c r="U538" s="7"/>
      <c r="V538" s="7"/>
      <c r="W538" s="7"/>
      <c r="X538" s="5"/>
      <c r="Y538" s="5"/>
      <c r="Z538" s="5"/>
      <c r="AA538" s="5"/>
      <c r="AB538" s="5"/>
    </row>
    <row r="539" spans="1:28" ht="12.75" customHeight="1" x14ac:dyDescent="0.25">
      <c r="A539" s="5"/>
      <c r="B539" s="5"/>
      <c r="C539" s="5"/>
      <c r="D539" s="164"/>
      <c r="E539" s="6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7"/>
      <c r="R539" s="7"/>
      <c r="S539" s="7"/>
      <c r="T539" s="7"/>
      <c r="U539" s="7"/>
      <c r="V539" s="7"/>
      <c r="W539" s="7"/>
      <c r="X539" s="5"/>
      <c r="Y539" s="5"/>
      <c r="Z539" s="5"/>
      <c r="AA539" s="5"/>
      <c r="AB539" s="5"/>
    </row>
    <row r="540" spans="1:28" ht="12.75" customHeight="1" x14ac:dyDescent="0.25">
      <c r="A540" s="5"/>
      <c r="B540" s="5"/>
      <c r="C540" s="5"/>
      <c r="D540" s="164"/>
      <c r="E540" s="6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7"/>
      <c r="R540" s="7"/>
      <c r="S540" s="7"/>
      <c r="T540" s="7"/>
      <c r="U540" s="7"/>
      <c r="V540" s="7"/>
      <c r="W540" s="7"/>
      <c r="X540" s="5"/>
      <c r="Y540" s="5"/>
      <c r="Z540" s="5"/>
      <c r="AA540" s="5"/>
      <c r="AB540" s="5"/>
    </row>
    <row r="541" spans="1:28" ht="12.75" customHeight="1" x14ac:dyDescent="0.25">
      <c r="A541" s="5"/>
      <c r="B541" s="5"/>
      <c r="C541" s="5"/>
      <c r="D541" s="164"/>
      <c r="E541" s="6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7"/>
      <c r="R541" s="7"/>
      <c r="S541" s="7"/>
      <c r="T541" s="7"/>
      <c r="U541" s="7"/>
      <c r="V541" s="7"/>
      <c r="W541" s="7"/>
      <c r="X541" s="5"/>
      <c r="Y541" s="5"/>
      <c r="Z541" s="5"/>
      <c r="AA541" s="5"/>
      <c r="AB541" s="5"/>
    </row>
    <row r="542" spans="1:28" ht="12.75" customHeight="1" x14ac:dyDescent="0.25">
      <c r="A542" s="5"/>
      <c r="B542" s="5"/>
      <c r="C542" s="5"/>
      <c r="D542" s="164"/>
      <c r="E542" s="6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7"/>
      <c r="R542" s="7"/>
      <c r="S542" s="7"/>
      <c r="T542" s="7"/>
      <c r="U542" s="7"/>
      <c r="V542" s="7"/>
      <c r="W542" s="7"/>
      <c r="X542" s="5"/>
      <c r="Y542" s="5"/>
      <c r="Z542" s="5"/>
      <c r="AA542" s="5"/>
      <c r="AB542" s="5"/>
    </row>
    <row r="543" spans="1:28" ht="12.75" customHeight="1" x14ac:dyDescent="0.25">
      <c r="A543" s="5"/>
      <c r="B543" s="5"/>
      <c r="C543" s="5"/>
      <c r="D543" s="164"/>
      <c r="E543" s="6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7"/>
      <c r="R543" s="7"/>
      <c r="S543" s="7"/>
      <c r="T543" s="7"/>
      <c r="U543" s="7"/>
      <c r="V543" s="7"/>
      <c r="W543" s="7"/>
      <c r="X543" s="5"/>
      <c r="Y543" s="5"/>
      <c r="Z543" s="5"/>
      <c r="AA543" s="5"/>
      <c r="AB543" s="5"/>
    </row>
    <row r="544" spans="1:28" ht="12.75" customHeight="1" x14ac:dyDescent="0.25">
      <c r="A544" s="5"/>
      <c r="B544" s="5"/>
      <c r="C544" s="5"/>
      <c r="D544" s="164"/>
      <c r="E544" s="6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7"/>
      <c r="R544" s="7"/>
      <c r="S544" s="7"/>
      <c r="T544" s="7"/>
      <c r="U544" s="7"/>
      <c r="V544" s="7"/>
      <c r="W544" s="7"/>
      <c r="X544" s="5"/>
      <c r="Y544" s="5"/>
      <c r="Z544" s="5"/>
      <c r="AA544" s="5"/>
      <c r="AB544" s="5"/>
    </row>
    <row r="545" spans="1:28" ht="12.75" customHeight="1" x14ac:dyDescent="0.25">
      <c r="A545" s="5"/>
      <c r="B545" s="5"/>
      <c r="C545" s="5"/>
      <c r="D545" s="164"/>
      <c r="E545" s="6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7"/>
      <c r="R545" s="7"/>
      <c r="S545" s="7"/>
      <c r="T545" s="7"/>
      <c r="U545" s="7"/>
      <c r="V545" s="7"/>
      <c r="W545" s="7"/>
      <c r="X545" s="5"/>
      <c r="Y545" s="5"/>
      <c r="Z545" s="5"/>
      <c r="AA545" s="5"/>
      <c r="AB545" s="5"/>
    </row>
    <row r="546" spans="1:28" ht="12.75" customHeight="1" x14ac:dyDescent="0.25">
      <c r="A546" s="5"/>
      <c r="B546" s="5"/>
      <c r="C546" s="5"/>
      <c r="D546" s="164"/>
      <c r="E546" s="6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7"/>
      <c r="R546" s="7"/>
      <c r="S546" s="7"/>
      <c r="T546" s="7"/>
      <c r="U546" s="7"/>
      <c r="V546" s="7"/>
      <c r="W546" s="7"/>
      <c r="X546" s="5"/>
      <c r="Y546" s="5"/>
      <c r="Z546" s="5"/>
      <c r="AA546" s="5"/>
      <c r="AB546" s="5"/>
    </row>
    <row r="547" spans="1:28" ht="12.75" customHeight="1" x14ac:dyDescent="0.25">
      <c r="A547" s="5"/>
      <c r="B547" s="5"/>
      <c r="C547" s="5"/>
      <c r="D547" s="164"/>
      <c r="E547" s="6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7"/>
      <c r="R547" s="7"/>
      <c r="S547" s="7"/>
      <c r="T547" s="7"/>
      <c r="U547" s="7"/>
      <c r="V547" s="7"/>
      <c r="W547" s="7"/>
      <c r="X547" s="5"/>
      <c r="Y547" s="5"/>
      <c r="Z547" s="5"/>
      <c r="AA547" s="5"/>
      <c r="AB547" s="5"/>
    </row>
    <row r="548" spans="1:28" ht="12.75" customHeight="1" x14ac:dyDescent="0.25">
      <c r="A548" s="5"/>
      <c r="B548" s="5"/>
      <c r="C548" s="5"/>
      <c r="D548" s="164"/>
      <c r="E548" s="6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7"/>
      <c r="R548" s="7"/>
      <c r="S548" s="7"/>
      <c r="T548" s="7"/>
      <c r="U548" s="7"/>
      <c r="V548" s="7"/>
      <c r="W548" s="7"/>
      <c r="X548" s="5"/>
      <c r="Y548" s="5"/>
      <c r="Z548" s="5"/>
      <c r="AA548" s="5"/>
      <c r="AB548" s="5"/>
    </row>
    <row r="549" spans="1:28" ht="12.75" customHeight="1" x14ac:dyDescent="0.25">
      <c r="A549" s="5"/>
      <c r="B549" s="5"/>
      <c r="C549" s="5"/>
      <c r="D549" s="164"/>
      <c r="E549" s="6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7"/>
      <c r="R549" s="7"/>
      <c r="S549" s="7"/>
      <c r="T549" s="7"/>
      <c r="U549" s="7"/>
      <c r="V549" s="7"/>
      <c r="W549" s="7"/>
      <c r="X549" s="5"/>
      <c r="Y549" s="5"/>
      <c r="Z549" s="5"/>
      <c r="AA549" s="5"/>
      <c r="AB549" s="5"/>
    </row>
    <row r="550" spans="1:28" ht="12.75" customHeight="1" x14ac:dyDescent="0.25">
      <c r="A550" s="5"/>
      <c r="B550" s="5"/>
      <c r="C550" s="5"/>
      <c r="D550" s="164"/>
      <c r="E550" s="6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7"/>
      <c r="R550" s="7"/>
      <c r="S550" s="7"/>
      <c r="T550" s="7"/>
      <c r="U550" s="7"/>
      <c r="V550" s="7"/>
      <c r="W550" s="7"/>
      <c r="X550" s="5"/>
      <c r="Y550" s="5"/>
      <c r="Z550" s="5"/>
      <c r="AA550" s="5"/>
      <c r="AB550" s="5"/>
    </row>
    <row r="551" spans="1:28" ht="12.75" customHeight="1" x14ac:dyDescent="0.25">
      <c r="A551" s="5"/>
      <c r="B551" s="5"/>
      <c r="C551" s="5"/>
      <c r="D551" s="164"/>
      <c r="E551" s="6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7"/>
      <c r="R551" s="7"/>
      <c r="S551" s="7"/>
      <c r="T551" s="7"/>
      <c r="U551" s="7"/>
      <c r="V551" s="7"/>
      <c r="W551" s="7"/>
      <c r="X551" s="5"/>
      <c r="Y551" s="5"/>
      <c r="Z551" s="5"/>
      <c r="AA551" s="5"/>
      <c r="AB551" s="5"/>
    </row>
    <row r="552" spans="1:28" ht="12.75" customHeight="1" x14ac:dyDescent="0.25">
      <c r="A552" s="5"/>
      <c r="B552" s="5"/>
      <c r="C552" s="5"/>
      <c r="D552" s="164"/>
      <c r="E552" s="6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7"/>
      <c r="R552" s="7"/>
      <c r="S552" s="7"/>
      <c r="T552" s="7"/>
      <c r="U552" s="7"/>
      <c r="V552" s="7"/>
      <c r="W552" s="7"/>
      <c r="X552" s="5"/>
      <c r="Y552" s="5"/>
      <c r="Z552" s="5"/>
      <c r="AA552" s="5"/>
      <c r="AB552" s="5"/>
    </row>
    <row r="553" spans="1:28" ht="12.75" customHeight="1" x14ac:dyDescent="0.25">
      <c r="A553" s="5"/>
      <c r="B553" s="5"/>
      <c r="C553" s="5"/>
      <c r="D553" s="164"/>
      <c r="E553" s="6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7"/>
      <c r="R553" s="7"/>
      <c r="S553" s="7"/>
      <c r="T553" s="7"/>
      <c r="U553" s="7"/>
      <c r="V553" s="7"/>
      <c r="W553" s="7"/>
      <c r="X553" s="5"/>
      <c r="Y553" s="5"/>
      <c r="Z553" s="5"/>
      <c r="AA553" s="5"/>
      <c r="AB553" s="5"/>
    </row>
    <row r="554" spans="1:28" ht="12.75" customHeight="1" x14ac:dyDescent="0.25">
      <c r="A554" s="5"/>
      <c r="B554" s="5"/>
      <c r="C554" s="5"/>
      <c r="D554" s="164"/>
      <c r="E554" s="6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7"/>
      <c r="R554" s="7"/>
      <c r="S554" s="7"/>
      <c r="T554" s="7"/>
      <c r="U554" s="7"/>
      <c r="V554" s="7"/>
      <c r="W554" s="7"/>
      <c r="X554" s="5"/>
      <c r="Y554" s="5"/>
      <c r="Z554" s="5"/>
      <c r="AA554" s="5"/>
      <c r="AB554" s="5"/>
    </row>
    <row r="555" spans="1:28" ht="12.75" customHeight="1" x14ac:dyDescent="0.25">
      <c r="A555" s="5"/>
      <c r="B555" s="5"/>
      <c r="C555" s="5"/>
      <c r="D555" s="164"/>
      <c r="E555" s="6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7"/>
      <c r="R555" s="7"/>
      <c r="S555" s="7"/>
      <c r="T555" s="7"/>
      <c r="U555" s="7"/>
      <c r="V555" s="7"/>
      <c r="W555" s="7"/>
      <c r="X555" s="5"/>
      <c r="Y555" s="5"/>
      <c r="Z555" s="5"/>
      <c r="AA555" s="5"/>
      <c r="AB555" s="5"/>
    </row>
    <row r="556" spans="1:28" ht="12.75" customHeight="1" x14ac:dyDescent="0.25">
      <c r="A556" s="5"/>
      <c r="B556" s="5"/>
      <c r="C556" s="5"/>
      <c r="D556" s="164"/>
      <c r="E556" s="6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7"/>
      <c r="R556" s="7"/>
      <c r="S556" s="7"/>
      <c r="T556" s="7"/>
      <c r="U556" s="7"/>
      <c r="V556" s="7"/>
      <c r="W556" s="7"/>
      <c r="X556" s="5"/>
      <c r="Y556" s="5"/>
      <c r="Z556" s="5"/>
      <c r="AA556" s="5"/>
      <c r="AB556" s="5"/>
    </row>
    <row r="557" spans="1:28" ht="12.75" customHeight="1" x14ac:dyDescent="0.25">
      <c r="A557" s="5"/>
      <c r="B557" s="5"/>
      <c r="C557" s="5"/>
      <c r="D557" s="164"/>
      <c r="E557" s="6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7"/>
      <c r="R557" s="7"/>
      <c r="S557" s="7"/>
      <c r="T557" s="7"/>
      <c r="U557" s="7"/>
      <c r="V557" s="7"/>
      <c r="W557" s="7"/>
      <c r="X557" s="5"/>
      <c r="Y557" s="5"/>
      <c r="Z557" s="5"/>
      <c r="AA557" s="5"/>
      <c r="AB557" s="5"/>
    </row>
    <row r="558" spans="1:28" ht="12.75" customHeight="1" x14ac:dyDescent="0.25">
      <c r="A558" s="5"/>
      <c r="B558" s="5"/>
      <c r="C558" s="5"/>
      <c r="D558" s="164"/>
      <c r="E558" s="6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7"/>
      <c r="R558" s="7"/>
      <c r="S558" s="7"/>
      <c r="T558" s="7"/>
      <c r="U558" s="7"/>
      <c r="V558" s="7"/>
      <c r="W558" s="7"/>
      <c r="X558" s="5"/>
      <c r="Y558" s="5"/>
      <c r="Z558" s="5"/>
      <c r="AA558" s="5"/>
      <c r="AB558" s="5"/>
    </row>
    <row r="559" spans="1:28" ht="12.75" customHeight="1" x14ac:dyDescent="0.25">
      <c r="A559" s="5"/>
      <c r="B559" s="5"/>
      <c r="C559" s="5"/>
      <c r="D559" s="164"/>
      <c r="E559" s="6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7"/>
      <c r="R559" s="7"/>
      <c r="S559" s="7"/>
      <c r="T559" s="7"/>
      <c r="U559" s="7"/>
      <c r="V559" s="7"/>
      <c r="W559" s="7"/>
      <c r="X559" s="5"/>
      <c r="Y559" s="5"/>
      <c r="Z559" s="5"/>
      <c r="AA559" s="5"/>
      <c r="AB559" s="5"/>
    </row>
    <row r="560" spans="1:28" ht="12.75" customHeight="1" x14ac:dyDescent="0.25">
      <c r="A560" s="5"/>
      <c r="B560" s="5"/>
      <c r="C560" s="5"/>
      <c r="D560" s="164"/>
      <c r="E560" s="6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7"/>
      <c r="R560" s="7"/>
      <c r="S560" s="7"/>
      <c r="T560" s="7"/>
      <c r="U560" s="7"/>
      <c r="V560" s="7"/>
      <c r="W560" s="7"/>
      <c r="X560" s="5"/>
      <c r="Y560" s="5"/>
      <c r="Z560" s="5"/>
      <c r="AA560" s="5"/>
      <c r="AB560" s="5"/>
    </row>
    <row r="561" spans="1:28" ht="12.75" customHeight="1" x14ac:dyDescent="0.25">
      <c r="A561" s="5"/>
      <c r="B561" s="5"/>
      <c r="C561" s="5"/>
      <c r="D561" s="164"/>
      <c r="E561" s="6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7"/>
      <c r="R561" s="7"/>
      <c r="S561" s="7"/>
      <c r="T561" s="7"/>
      <c r="U561" s="7"/>
      <c r="V561" s="7"/>
      <c r="W561" s="7"/>
      <c r="X561" s="5"/>
      <c r="Y561" s="5"/>
      <c r="Z561" s="5"/>
      <c r="AA561" s="5"/>
      <c r="AB561" s="5"/>
    </row>
    <row r="562" spans="1:28" ht="12.75" customHeight="1" x14ac:dyDescent="0.25">
      <c r="A562" s="5"/>
      <c r="B562" s="5"/>
      <c r="C562" s="5"/>
      <c r="D562" s="164"/>
      <c r="E562" s="6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7"/>
      <c r="R562" s="7"/>
      <c r="S562" s="7"/>
      <c r="T562" s="7"/>
      <c r="U562" s="7"/>
      <c r="V562" s="7"/>
      <c r="W562" s="7"/>
      <c r="X562" s="5"/>
      <c r="Y562" s="5"/>
      <c r="Z562" s="5"/>
      <c r="AA562" s="5"/>
      <c r="AB562" s="5"/>
    </row>
    <row r="563" spans="1:28" ht="12.75" customHeight="1" x14ac:dyDescent="0.25">
      <c r="A563" s="5"/>
      <c r="B563" s="5"/>
      <c r="C563" s="5"/>
      <c r="D563" s="164"/>
      <c r="E563" s="6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7"/>
      <c r="R563" s="7"/>
      <c r="S563" s="7"/>
      <c r="T563" s="7"/>
      <c r="U563" s="7"/>
      <c r="V563" s="7"/>
      <c r="W563" s="7"/>
      <c r="X563" s="5"/>
      <c r="Y563" s="5"/>
      <c r="Z563" s="5"/>
      <c r="AA563" s="5"/>
      <c r="AB563" s="5"/>
    </row>
    <row r="564" spans="1:28" ht="12.75" customHeight="1" x14ac:dyDescent="0.25">
      <c r="A564" s="5"/>
      <c r="B564" s="5"/>
      <c r="C564" s="5"/>
      <c r="D564" s="164"/>
      <c r="E564" s="6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7"/>
      <c r="R564" s="7"/>
      <c r="S564" s="7"/>
      <c r="T564" s="7"/>
      <c r="U564" s="7"/>
      <c r="V564" s="7"/>
      <c r="W564" s="7"/>
      <c r="X564" s="5"/>
      <c r="Y564" s="5"/>
      <c r="Z564" s="5"/>
      <c r="AA564" s="5"/>
      <c r="AB564" s="5"/>
    </row>
    <row r="565" spans="1:28" ht="12.75" customHeight="1" x14ac:dyDescent="0.25">
      <c r="A565" s="5"/>
      <c r="B565" s="5"/>
      <c r="C565" s="5"/>
      <c r="D565" s="164"/>
      <c r="E565" s="6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7"/>
      <c r="R565" s="7"/>
      <c r="S565" s="7"/>
      <c r="T565" s="7"/>
      <c r="U565" s="7"/>
      <c r="V565" s="7"/>
      <c r="W565" s="7"/>
      <c r="X565" s="5"/>
      <c r="Y565" s="5"/>
      <c r="Z565" s="5"/>
      <c r="AA565" s="5"/>
      <c r="AB565" s="5"/>
    </row>
    <row r="566" spans="1:28" ht="12.75" customHeight="1" x14ac:dyDescent="0.25">
      <c r="A566" s="5"/>
      <c r="B566" s="5"/>
      <c r="C566" s="5"/>
      <c r="D566" s="164"/>
      <c r="E566" s="6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7"/>
      <c r="R566" s="7"/>
      <c r="S566" s="7"/>
      <c r="T566" s="7"/>
      <c r="U566" s="7"/>
      <c r="V566" s="7"/>
      <c r="W566" s="7"/>
      <c r="X566" s="5"/>
      <c r="Y566" s="5"/>
      <c r="Z566" s="5"/>
      <c r="AA566" s="5"/>
      <c r="AB566" s="5"/>
    </row>
    <row r="567" spans="1:28" ht="12.75" customHeight="1" x14ac:dyDescent="0.25">
      <c r="A567" s="5"/>
      <c r="B567" s="5"/>
      <c r="C567" s="5"/>
      <c r="D567" s="164"/>
      <c r="E567" s="6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7"/>
      <c r="R567" s="7"/>
      <c r="S567" s="7"/>
      <c r="T567" s="7"/>
      <c r="U567" s="7"/>
      <c r="V567" s="7"/>
      <c r="W567" s="7"/>
      <c r="X567" s="5"/>
      <c r="Y567" s="5"/>
      <c r="Z567" s="5"/>
      <c r="AA567" s="5"/>
      <c r="AB567" s="5"/>
    </row>
    <row r="568" spans="1:28" ht="12.75" customHeight="1" x14ac:dyDescent="0.25">
      <c r="A568" s="5"/>
      <c r="B568" s="5"/>
      <c r="C568" s="5"/>
      <c r="D568" s="164"/>
      <c r="E568" s="6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7"/>
      <c r="R568" s="7"/>
      <c r="S568" s="7"/>
      <c r="T568" s="7"/>
      <c r="U568" s="7"/>
      <c r="V568" s="7"/>
      <c r="W568" s="7"/>
      <c r="X568" s="5"/>
      <c r="Y568" s="5"/>
      <c r="Z568" s="5"/>
      <c r="AA568" s="5"/>
      <c r="AB568" s="5"/>
    </row>
    <row r="569" spans="1:28" ht="12.75" customHeight="1" x14ac:dyDescent="0.25">
      <c r="A569" s="5"/>
      <c r="B569" s="5"/>
      <c r="C569" s="5"/>
      <c r="D569" s="164"/>
      <c r="E569" s="6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7"/>
      <c r="R569" s="7"/>
      <c r="S569" s="7"/>
      <c r="T569" s="7"/>
      <c r="U569" s="7"/>
      <c r="V569" s="7"/>
      <c r="W569" s="7"/>
      <c r="X569" s="5"/>
      <c r="Y569" s="5"/>
      <c r="Z569" s="5"/>
      <c r="AA569" s="5"/>
      <c r="AB569" s="5"/>
    </row>
    <row r="570" spans="1:28" ht="12.75" customHeight="1" x14ac:dyDescent="0.25">
      <c r="A570" s="5"/>
      <c r="B570" s="5"/>
      <c r="C570" s="5"/>
      <c r="D570" s="164"/>
      <c r="E570" s="6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7"/>
      <c r="R570" s="7"/>
      <c r="S570" s="7"/>
      <c r="T570" s="7"/>
      <c r="U570" s="7"/>
      <c r="V570" s="7"/>
      <c r="W570" s="7"/>
      <c r="X570" s="5"/>
      <c r="Y570" s="5"/>
      <c r="Z570" s="5"/>
      <c r="AA570" s="5"/>
      <c r="AB570" s="5"/>
    </row>
    <row r="571" spans="1:28" ht="12.75" customHeight="1" x14ac:dyDescent="0.25">
      <c r="A571" s="5"/>
      <c r="B571" s="5"/>
      <c r="C571" s="5"/>
      <c r="D571" s="164"/>
      <c r="E571" s="6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7"/>
      <c r="R571" s="7"/>
      <c r="S571" s="7"/>
      <c r="T571" s="7"/>
      <c r="U571" s="7"/>
      <c r="V571" s="7"/>
      <c r="W571" s="7"/>
      <c r="X571" s="5"/>
      <c r="Y571" s="5"/>
      <c r="Z571" s="5"/>
      <c r="AA571" s="5"/>
      <c r="AB571" s="5"/>
    </row>
    <row r="572" spans="1:28" ht="12.75" customHeight="1" x14ac:dyDescent="0.25">
      <c r="A572" s="5"/>
      <c r="B572" s="5"/>
      <c r="C572" s="5"/>
      <c r="D572" s="164"/>
      <c r="E572" s="6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7"/>
      <c r="R572" s="7"/>
      <c r="S572" s="7"/>
      <c r="T572" s="7"/>
      <c r="U572" s="7"/>
      <c r="V572" s="7"/>
      <c r="W572" s="7"/>
      <c r="X572" s="5"/>
      <c r="Y572" s="5"/>
      <c r="Z572" s="5"/>
      <c r="AA572" s="5"/>
      <c r="AB572" s="5"/>
    </row>
    <row r="573" spans="1:28" ht="12.75" customHeight="1" x14ac:dyDescent="0.25">
      <c r="A573" s="5"/>
      <c r="B573" s="5"/>
      <c r="C573" s="5"/>
      <c r="D573" s="164"/>
      <c r="E573" s="6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7"/>
      <c r="R573" s="7"/>
      <c r="S573" s="7"/>
      <c r="T573" s="7"/>
      <c r="U573" s="7"/>
      <c r="V573" s="7"/>
      <c r="W573" s="7"/>
      <c r="X573" s="5"/>
      <c r="Y573" s="5"/>
      <c r="Z573" s="5"/>
      <c r="AA573" s="5"/>
      <c r="AB573" s="5"/>
    </row>
    <row r="574" spans="1:28" ht="12.75" customHeight="1" x14ac:dyDescent="0.25">
      <c r="A574" s="5"/>
      <c r="B574" s="5"/>
      <c r="C574" s="5"/>
      <c r="D574" s="164"/>
      <c r="E574" s="6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7"/>
      <c r="R574" s="7"/>
      <c r="S574" s="7"/>
      <c r="T574" s="7"/>
      <c r="U574" s="7"/>
      <c r="V574" s="7"/>
      <c r="W574" s="7"/>
      <c r="X574" s="5"/>
      <c r="Y574" s="5"/>
      <c r="Z574" s="5"/>
      <c r="AA574" s="5"/>
      <c r="AB574" s="5"/>
    </row>
    <row r="575" spans="1:28" ht="12.75" customHeight="1" x14ac:dyDescent="0.25">
      <c r="A575" s="5"/>
      <c r="B575" s="5"/>
      <c r="C575" s="5"/>
      <c r="D575" s="164"/>
      <c r="E575" s="6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7"/>
      <c r="R575" s="7"/>
      <c r="S575" s="7"/>
      <c r="T575" s="7"/>
      <c r="U575" s="7"/>
      <c r="V575" s="7"/>
      <c r="W575" s="7"/>
      <c r="X575" s="5"/>
      <c r="Y575" s="5"/>
      <c r="Z575" s="5"/>
      <c r="AA575" s="5"/>
      <c r="AB575" s="5"/>
    </row>
    <row r="576" spans="1:28" ht="12.75" customHeight="1" x14ac:dyDescent="0.25">
      <c r="A576" s="5"/>
      <c r="B576" s="5"/>
      <c r="C576" s="5"/>
      <c r="D576" s="164"/>
      <c r="E576" s="6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7"/>
      <c r="R576" s="7"/>
      <c r="S576" s="7"/>
      <c r="T576" s="7"/>
      <c r="U576" s="7"/>
      <c r="V576" s="7"/>
      <c r="W576" s="7"/>
      <c r="X576" s="5"/>
      <c r="Y576" s="5"/>
      <c r="Z576" s="5"/>
      <c r="AA576" s="5"/>
      <c r="AB576" s="5"/>
    </row>
    <row r="577" spans="1:28" ht="12.75" customHeight="1" x14ac:dyDescent="0.25">
      <c r="A577" s="5"/>
      <c r="B577" s="5"/>
      <c r="C577" s="5"/>
      <c r="D577" s="164"/>
      <c r="E577" s="6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7"/>
      <c r="R577" s="7"/>
      <c r="S577" s="7"/>
      <c r="T577" s="7"/>
      <c r="U577" s="7"/>
      <c r="V577" s="7"/>
      <c r="W577" s="7"/>
      <c r="X577" s="5"/>
      <c r="Y577" s="5"/>
      <c r="Z577" s="5"/>
      <c r="AA577" s="5"/>
      <c r="AB577" s="5"/>
    </row>
    <row r="578" spans="1:28" ht="12.75" customHeight="1" x14ac:dyDescent="0.25">
      <c r="A578" s="5"/>
      <c r="B578" s="5"/>
      <c r="C578" s="5"/>
      <c r="D578" s="164"/>
      <c r="E578" s="6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7"/>
      <c r="R578" s="7"/>
      <c r="S578" s="7"/>
      <c r="T578" s="7"/>
      <c r="U578" s="7"/>
      <c r="V578" s="7"/>
      <c r="W578" s="7"/>
      <c r="X578" s="5"/>
      <c r="Y578" s="5"/>
      <c r="Z578" s="5"/>
      <c r="AA578" s="5"/>
      <c r="AB578" s="5"/>
    </row>
    <row r="579" spans="1:28" ht="12.75" customHeight="1" x14ac:dyDescent="0.25">
      <c r="A579" s="5"/>
      <c r="B579" s="5"/>
      <c r="C579" s="5"/>
      <c r="D579" s="164"/>
      <c r="E579" s="6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7"/>
      <c r="R579" s="7"/>
      <c r="S579" s="7"/>
      <c r="T579" s="7"/>
      <c r="U579" s="7"/>
      <c r="V579" s="7"/>
      <c r="W579" s="7"/>
      <c r="X579" s="5"/>
      <c r="Y579" s="5"/>
      <c r="Z579" s="5"/>
      <c r="AA579" s="5"/>
      <c r="AB579" s="5"/>
    </row>
    <row r="580" spans="1:28" ht="12.75" customHeight="1" x14ac:dyDescent="0.25">
      <c r="A580" s="5"/>
      <c r="B580" s="5"/>
      <c r="C580" s="5"/>
      <c r="D580" s="164"/>
      <c r="E580" s="6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7"/>
      <c r="R580" s="7"/>
      <c r="S580" s="7"/>
      <c r="T580" s="7"/>
      <c r="U580" s="7"/>
      <c r="V580" s="7"/>
      <c r="W580" s="7"/>
      <c r="X580" s="5"/>
      <c r="Y580" s="5"/>
      <c r="Z580" s="5"/>
      <c r="AA580" s="5"/>
      <c r="AB580" s="5"/>
    </row>
    <row r="581" spans="1:28" ht="12.75" customHeight="1" x14ac:dyDescent="0.25">
      <c r="A581" s="5"/>
      <c r="B581" s="5"/>
      <c r="C581" s="5"/>
      <c r="D581" s="164"/>
      <c r="E581" s="6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7"/>
      <c r="R581" s="7"/>
      <c r="S581" s="7"/>
      <c r="T581" s="7"/>
      <c r="U581" s="7"/>
      <c r="V581" s="7"/>
      <c r="W581" s="7"/>
      <c r="X581" s="5"/>
      <c r="Y581" s="5"/>
      <c r="Z581" s="5"/>
      <c r="AA581" s="5"/>
      <c r="AB581" s="5"/>
    </row>
    <row r="582" spans="1:28" ht="12.75" customHeight="1" x14ac:dyDescent="0.25">
      <c r="A582" s="5"/>
      <c r="B582" s="5"/>
      <c r="C582" s="5"/>
      <c r="D582" s="164"/>
      <c r="E582" s="6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7"/>
      <c r="R582" s="7"/>
      <c r="S582" s="7"/>
      <c r="T582" s="7"/>
      <c r="U582" s="7"/>
      <c r="V582" s="7"/>
      <c r="W582" s="7"/>
      <c r="X582" s="5"/>
      <c r="Y582" s="5"/>
      <c r="Z582" s="5"/>
      <c r="AA582" s="5"/>
      <c r="AB582" s="5"/>
    </row>
    <row r="583" spans="1:28" ht="12.75" customHeight="1" x14ac:dyDescent="0.25">
      <c r="A583" s="5"/>
      <c r="B583" s="5"/>
      <c r="C583" s="5"/>
      <c r="D583" s="164"/>
      <c r="E583" s="6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7"/>
      <c r="R583" s="7"/>
      <c r="S583" s="7"/>
      <c r="T583" s="7"/>
      <c r="U583" s="7"/>
      <c r="V583" s="7"/>
      <c r="W583" s="7"/>
      <c r="X583" s="5"/>
      <c r="Y583" s="5"/>
      <c r="Z583" s="5"/>
      <c r="AA583" s="5"/>
      <c r="AB583" s="5"/>
    </row>
    <row r="584" spans="1:28" ht="12.75" customHeight="1" x14ac:dyDescent="0.25">
      <c r="A584" s="5"/>
      <c r="B584" s="5"/>
      <c r="C584" s="5"/>
      <c r="D584" s="164"/>
      <c r="E584" s="6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7"/>
      <c r="R584" s="7"/>
      <c r="S584" s="7"/>
      <c r="T584" s="7"/>
      <c r="U584" s="7"/>
      <c r="V584" s="7"/>
      <c r="W584" s="7"/>
      <c r="X584" s="5"/>
      <c r="Y584" s="5"/>
      <c r="Z584" s="5"/>
      <c r="AA584" s="5"/>
      <c r="AB584" s="5"/>
    </row>
    <row r="585" spans="1:28" ht="12.75" customHeight="1" x14ac:dyDescent="0.25">
      <c r="A585" s="5"/>
      <c r="B585" s="5"/>
      <c r="C585" s="5"/>
      <c r="D585" s="164"/>
      <c r="E585" s="6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7"/>
      <c r="R585" s="7"/>
      <c r="S585" s="7"/>
      <c r="T585" s="7"/>
      <c r="U585" s="7"/>
      <c r="V585" s="7"/>
      <c r="W585" s="7"/>
      <c r="X585" s="5"/>
      <c r="Y585" s="5"/>
      <c r="Z585" s="5"/>
      <c r="AA585" s="5"/>
      <c r="AB585" s="5"/>
    </row>
    <row r="586" spans="1:28" ht="12.75" customHeight="1" x14ac:dyDescent="0.25">
      <c r="A586" s="5"/>
      <c r="B586" s="5"/>
      <c r="C586" s="5"/>
      <c r="D586" s="164"/>
      <c r="E586" s="6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7"/>
      <c r="R586" s="7"/>
      <c r="S586" s="7"/>
      <c r="T586" s="7"/>
      <c r="U586" s="7"/>
      <c r="V586" s="7"/>
      <c r="W586" s="7"/>
      <c r="X586" s="5"/>
      <c r="Y586" s="5"/>
      <c r="Z586" s="5"/>
      <c r="AA586" s="5"/>
      <c r="AB586" s="5"/>
    </row>
    <row r="587" spans="1:28" ht="12.75" customHeight="1" x14ac:dyDescent="0.25">
      <c r="A587" s="5"/>
      <c r="B587" s="5"/>
      <c r="C587" s="5"/>
      <c r="D587" s="164"/>
      <c r="E587" s="6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7"/>
      <c r="R587" s="7"/>
      <c r="S587" s="7"/>
      <c r="T587" s="7"/>
      <c r="U587" s="7"/>
      <c r="V587" s="7"/>
      <c r="W587" s="7"/>
      <c r="X587" s="5"/>
      <c r="Y587" s="5"/>
      <c r="Z587" s="5"/>
      <c r="AA587" s="5"/>
      <c r="AB587" s="5"/>
    </row>
    <row r="588" spans="1:28" ht="12.75" customHeight="1" x14ac:dyDescent="0.25">
      <c r="A588" s="5"/>
      <c r="B588" s="5"/>
      <c r="C588" s="5"/>
      <c r="D588" s="164"/>
      <c r="E588" s="6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7"/>
      <c r="R588" s="7"/>
      <c r="S588" s="7"/>
      <c r="T588" s="7"/>
      <c r="U588" s="7"/>
      <c r="V588" s="7"/>
      <c r="W588" s="7"/>
      <c r="X588" s="5"/>
      <c r="Y588" s="5"/>
      <c r="Z588" s="5"/>
      <c r="AA588" s="5"/>
      <c r="AB588" s="5"/>
    </row>
    <row r="589" spans="1:28" ht="12.75" customHeight="1" x14ac:dyDescent="0.25">
      <c r="A589" s="5"/>
      <c r="B589" s="5"/>
      <c r="C589" s="5"/>
      <c r="D589" s="164"/>
      <c r="E589" s="6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7"/>
      <c r="R589" s="7"/>
      <c r="S589" s="7"/>
      <c r="T589" s="7"/>
      <c r="U589" s="7"/>
      <c r="V589" s="7"/>
      <c r="W589" s="7"/>
      <c r="X589" s="5"/>
      <c r="Y589" s="5"/>
      <c r="Z589" s="5"/>
      <c r="AA589" s="5"/>
      <c r="AB589" s="5"/>
    </row>
    <row r="590" spans="1:28" ht="12.75" customHeight="1" x14ac:dyDescent="0.25">
      <c r="A590" s="5"/>
      <c r="B590" s="5"/>
      <c r="C590" s="5"/>
      <c r="D590" s="164"/>
      <c r="E590" s="6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7"/>
      <c r="R590" s="7"/>
      <c r="S590" s="7"/>
      <c r="T590" s="7"/>
      <c r="U590" s="7"/>
      <c r="V590" s="7"/>
      <c r="W590" s="7"/>
      <c r="X590" s="5"/>
      <c r="Y590" s="5"/>
      <c r="Z590" s="5"/>
      <c r="AA590" s="5"/>
      <c r="AB590" s="5"/>
    </row>
    <row r="591" spans="1:28" ht="12.75" customHeight="1" x14ac:dyDescent="0.25">
      <c r="A591" s="5"/>
      <c r="B591" s="5"/>
      <c r="C591" s="5"/>
      <c r="D591" s="164"/>
      <c r="E591" s="6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7"/>
      <c r="R591" s="7"/>
      <c r="S591" s="7"/>
      <c r="T591" s="7"/>
      <c r="U591" s="7"/>
      <c r="V591" s="7"/>
      <c r="W591" s="7"/>
      <c r="X591" s="5"/>
      <c r="Y591" s="5"/>
      <c r="Z591" s="5"/>
      <c r="AA591" s="5"/>
      <c r="AB591" s="5"/>
    </row>
    <row r="592" spans="1:28" ht="12.75" customHeight="1" x14ac:dyDescent="0.25">
      <c r="A592" s="5"/>
      <c r="B592" s="5"/>
      <c r="C592" s="5"/>
      <c r="D592" s="164"/>
      <c r="E592" s="6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7"/>
      <c r="R592" s="7"/>
      <c r="S592" s="7"/>
      <c r="T592" s="7"/>
      <c r="U592" s="7"/>
      <c r="V592" s="7"/>
      <c r="W592" s="7"/>
      <c r="X592" s="5"/>
      <c r="Y592" s="5"/>
      <c r="Z592" s="5"/>
      <c r="AA592" s="5"/>
      <c r="AB592" s="5"/>
    </row>
    <row r="593" spans="1:28" ht="12.75" customHeight="1" x14ac:dyDescent="0.25">
      <c r="A593" s="5"/>
      <c r="B593" s="5"/>
      <c r="C593" s="5"/>
      <c r="D593" s="164"/>
      <c r="E593" s="6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7"/>
      <c r="R593" s="7"/>
      <c r="S593" s="7"/>
      <c r="T593" s="7"/>
      <c r="U593" s="7"/>
      <c r="V593" s="7"/>
      <c r="W593" s="7"/>
      <c r="X593" s="5"/>
      <c r="Y593" s="5"/>
      <c r="Z593" s="5"/>
      <c r="AA593" s="5"/>
      <c r="AB593" s="5"/>
    </row>
    <row r="594" spans="1:28" ht="12.75" customHeight="1" x14ac:dyDescent="0.25">
      <c r="A594" s="5"/>
      <c r="B594" s="5"/>
      <c r="C594" s="5"/>
      <c r="D594" s="164"/>
      <c r="E594" s="6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7"/>
      <c r="R594" s="7"/>
      <c r="S594" s="7"/>
      <c r="T594" s="7"/>
      <c r="U594" s="7"/>
      <c r="V594" s="7"/>
      <c r="W594" s="7"/>
      <c r="X594" s="5"/>
      <c r="Y594" s="5"/>
      <c r="Z594" s="5"/>
      <c r="AA594" s="5"/>
      <c r="AB594" s="5"/>
    </row>
    <row r="595" spans="1:28" ht="12.75" customHeight="1" x14ac:dyDescent="0.25">
      <c r="A595" s="5"/>
      <c r="B595" s="5"/>
      <c r="C595" s="5"/>
      <c r="D595" s="164"/>
      <c r="E595" s="6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7"/>
      <c r="R595" s="7"/>
      <c r="S595" s="7"/>
      <c r="T595" s="7"/>
      <c r="U595" s="7"/>
      <c r="V595" s="7"/>
      <c r="W595" s="7"/>
      <c r="X595" s="5"/>
      <c r="Y595" s="5"/>
      <c r="Z595" s="5"/>
      <c r="AA595" s="5"/>
      <c r="AB595" s="5"/>
    </row>
    <row r="596" spans="1:28" ht="12.75" customHeight="1" x14ac:dyDescent="0.25">
      <c r="A596" s="5"/>
      <c r="B596" s="5"/>
      <c r="C596" s="5"/>
      <c r="D596" s="164"/>
      <c r="E596" s="6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7"/>
      <c r="R596" s="7"/>
      <c r="S596" s="7"/>
      <c r="T596" s="7"/>
      <c r="U596" s="7"/>
      <c r="V596" s="7"/>
      <c r="W596" s="7"/>
      <c r="X596" s="5"/>
      <c r="Y596" s="5"/>
      <c r="Z596" s="5"/>
      <c r="AA596" s="5"/>
      <c r="AB596" s="5"/>
    </row>
    <row r="597" spans="1:28" ht="12.75" customHeight="1" x14ac:dyDescent="0.25">
      <c r="A597" s="5"/>
      <c r="B597" s="5"/>
      <c r="C597" s="5"/>
      <c r="D597" s="164"/>
      <c r="E597" s="6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7"/>
      <c r="R597" s="7"/>
      <c r="S597" s="7"/>
      <c r="T597" s="7"/>
      <c r="U597" s="7"/>
      <c r="V597" s="7"/>
      <c r="W597" s="7"/>
      <c r="X597" s="5"/>
      <c r="Y597" s="5"/>
      <c r="Z597" s="5"/>
      <c r="AA597" s="5"/>
      <c r="AB597" s="5"/>
    </row>
    <row r="598" spans="1:28" ht="12.75" customHeight="1" x14ac:dyDescent="0.25">
      <c r="A598" s="5"/>
      <c r="B598" s="5"/>
      <c r="C598" s="5"/>
      <c r="D598" s="164"/>
      <c r="E598" s="6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7"/>
      <c r="R598" s="7"/>
      <c r="S598" s="7"/>
      <c r="T598" s="7"/>
      <c r="U598" s="7"/>
      <c r="V598" s="7"/>
      <c r="W598" s="7"/>
      <c r="X598" s="5"/>
      <c r="Y598" s="5"/>
      <c r="Z598" s="5"/>
      <c r="AA598" s="5"/>
      <c r="AB598" s="5"/>
    </row>
    <row r="599" spans="1:28" ht="12.75" customHeight="1" x14ac:dyDescent="0.25">
      <c r="A599" s="5"/>
      <c r="B599" s="5"/>
      <c r="C599" s="5"/>
      <c r="D599" s="164"/>
      <c r="E599" s="6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7"/>
      <c r="R599" s="7"/>
      <c r="S599" s="7"/>
      <c r="T599" s="7"/>
      <c r="U599" s="7"/>
      <c r="V599" s="7"/>
      <c r="W599" s="7"/>
      <c r="X599" s="5"/>
      <c r="Y599" s="5"/>
      <c r="Z599" s="5"/>
      <c r="AA599" s="5"/>
      <c r="AB599" s="5"/>
    </row>
    <row r="600" spans="1:28" ht="12.75" customHeight="1" x14ac:dyDescent="0.25">
      <c r="A600" s="5"/>
      <c r="B600" s="5"/>
      <c r="C600" s="5"/>
      <c r="D600" s="164"/>
      <c r="E600" s="6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7"/>
      <c r="R600" s="7"/>
      <c r="S600" s="7"/>
      <c r="T600" s="7"/>
      <c r="U600" s="7"/>
      <c r="V600" s="7"/>
      <c r="W600" s="7"/>
      <c r="X600" s="5"/>
      <c r="Y600" s="5"/>
      <c r="Z600" s="5"/>
      <c r="AA600" s="5"/>
      <c r="AB600" s="5"/>
    </row>
    <row r="601" spans="1:28" ht="12.75" customHeight="1" x14ac:dyDescent="0.25">
      <c r="A601" s="5"/>
      <c r="B601" s="5"/>
      <c r="C601" s="5"/>
      <c r="D601" s="164"/>
      <c r="E601" s="6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7"/>
      <c r="R601" s="7"/>
      <c r="S601" s="7"/>
      <c r="T601" s="7"/>
      <c r="U601" s="7"/>
      <c r="V601" s="7"/>
      <c r="W601" s="7"/>
      <c r="X601" s="5"/>
      <c r="Y601" s="5"/>
      <c r="Z601" s="5"/>
      <c r="AA601" s="5"/>
      <c r="AB601" s="5"/>
    </row>
    <row r="602" spans="1:28" ht="12.75" customHeight="1" x14ac:dyDescent="0.25">
      <c r="A602" s="5"/>
      <c r="B602" s="5"/>
      <c r="C602" s="5"/>
      <c r="D602" s="164"/>
      <c r="E602" s="6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7"/>
      <c r="R602" s="7"/>
      <c r="S602" s="7"/>
      <c r="T602" s="7"/>
      <c r="U602" s="7"/>
      <c r="V602" s="7"/>
      <c r="W602" s="7"/>
      <c r="X602" s="5"/>
      <c r="Y602" s="5"/>
      <c r="Z602" s="5"/>
      <c r="AA602" s="5"/>
      <c r="AB602" s="5"/>
    </row>
    <row r="603" spans="1:28" ht="12.75" customHeight="1" x14ac:dyDescent="0.25">
      <c r="A603" s="5"/>
      <c r="B603" s="5"/>
      <c r="C603" s="5"/>
      <c r="D603" s="164"/>
      <c r="E603" s="6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7"/>
      <c r="R603" s="7"/>
      <c r="S603" s="7"/>
      <c r="T603" s="7"/>
      <c r="U603" s="7"/>
      <c r="V603" s="7"/>
      <c r="W603" s="7"/>
      <c r="X603" s="5"/>
      <c r="Y603" s="5"/>
      <c r="Z603" s="5"/>
      <c r="AA603" s="5"/>
      <c r="AB603" s="5"/>
    </row>
    <row r="604" spans="1:28" ht="12.75" customHeight="1" x14ac:dyDescent="0.25">
      <c r="A604" s="5"/>
      <c r="B604" s="5"/>
      <c r="C604" s="5"/>
      <c r="D604" s="164"/>
      <c r="E604" s="6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7"/>
      <c r="R604" s="7"/>
      <c r="S604" s="7"/>
      <c r="T604" s="7"/>
      <c r="U604" s="7"/>
      <c r="V604" s="7"/>
      <c r="W604" s="7"/>
      <c r="X604" s="5"/>
      <c r="Y604" s="5"/>
      <c r="Z604" s="5"/>
      <c r="AA604" s="5"/>
      <c r="AB604" s="5"/>
    </row>
    <row r="605" spans="1:28" ht="12.75" customHeight="1" x14ac:dyDescent="0.25">
      <c r="A605" s="5"/>
      <c r="B605" s="5"/>
      <c r="C605" s="5"/>
      <c r="D605" s="164"/>
      <c r="E605" s="6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7"/>
      <c r="R605" s="7"/>
      <c r="S605" s="7"/>
      <c r="T605" s="7"/>
      <c r="U605" s="7"/>
      <c r="V605" s="7"/>
      <c r="W605" s="7"/>
      <c r="X605" s="5"/>
      <c r="Y605" s="5"/>
      <c r="Z605" s="5"/>
      <c r="AA605" s="5"/>
      <c r="AB605" s="5"/>
    </row>
    <row r="606" spans="1:28" ht="12.75" customHeight="1" x14ac:dyDescent="0.25">
      <c r="A606" s="5"/>
      <c r="B606" s="5"/>
      <c r="C606" s="5"/>
      <c r="D606" s="164"/>
      <c r="E606" s="6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7"/>
      <c r="R606" s="7"/>
      <c r="S606" s="7"/>
      <c r="T606" s="7"/>
      <c r="U606" s="7"/>
      <c r="V606" s="7"/>
      <c r="W606" s="7"/>
      <c r="X606" s="5"/>
      <c r="Y606" s="5"/>
      <c r="Z606" s="5"/>
      <c r="AA606" s="5"/>
      <c r="AB606" s="5"/>
    </row>
    <row r="607" spans="1:28" ht="12.75" customHeight="1" x14ac:dyDescent="0.25">
      <c r="A607" s="5"/>
      <c r="B607" s="5"/>
      <c r="C607" s="5"/>
      <c r="D607" s="164"/>
      <c r="E607" s="6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7"/>
      <c r="R607" s="7"/>
      <c r="S607" s="7"/>
      <c r="T607" s="7"/>
      <c r="U607" s="7"/>
      <c r="V607" s="7"/>
      <c r="W607" s="7"/>
      <c r="X607" s="5"/>
      <c r="Y607" s="5"/>
      <c r="Z607" s="5"/>
      <c r="AA607" s="5"/>
      <c r="AB607" s="5"/>
    </row>
    <row r="608" spans="1:28" ht="12.75" customHeight="1" x14ac:dyDescent="0.25">
      <c r="A608" s="5"/>
      <c r="B608" s="5"/>
      <c r="C608" s="5"/>
      <c r="D608" s="164"/>
      <c r="E608" s="6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7"/>
      <c r="R608" s="7"/>
      <c r="S608" s="7"/>
      <c r="T608" s="7"/>
      <c r="U608" s="7"/>
      <c r="V608" s="7"/>
      <c r="W608" s="7"/>
      <c r="X608" s="5"/>
      <c r="Y608" s="5"/>
      <c r="Z608" s="5"/>
      <c r="AA608" s="5"/>
      <c r="AB608" s="5"/>
    </row>
    <row r="609" spans="1:28" ht="12.75" customHeight="1" x14ac:dyDescent="0.25">
      <c r="A609" s="5"/>
      <c r="B609" s="5"/>
      <c r="C609" s="5"/>
      <c r="D609" s="164"/>
      <c r="E609" s="6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7"/>
      <c r="R609" s="7"/>
      <c r="S609" s="7"/>
      <c r="T609" s="7"/>
      <c r="U609" s="7"/>
      <c r="V609" s="7"/>
      <c r="W609" s="7"/>
      <c r="X609" s="5"/>
      <c r="Y609" s="5"/>
      <c r="Z609" s="5"/>
      <c r="AA609" s="5"/>
      <c r="AB609" s="5"/>
    </row>
    <row r="610" spans="1:28" ht="12.75" customHeight="1" x14ac:dyDescent="0.25">
      <c r="A610" s="5"/>
      <c r="B610" s="5"/>
      <c r="C610" s="5"/>
      <c r="D610" s="164"/>
      <c r="E610" s="6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7"/>
      <c r="R610" s="7"/>
      <c r="S610" s="7"/>
      <c r="T610" s="7"/>
      <c r="U610" s="7"/>
      <c r="V610" s="7"/>
      <c r="W610" s="7"/>
      <c r="X610" s="5"/>
      <c r="Y610" s="5"/>
      <c r="Z610" s="5"/>
      <c r="AA610" s="5"/>
      <c r="AB610" s="5"/>
    </row>
    <row r="611" spans="1:28" ht="12.75" customHeight="1" x14ac:dyDescent="0.25">
      <c r="A611" s="5"/>
      <c r="B611" s="5"/>
      <c r="C611" s="5"/>
      <c r="D611" s="164"/>
      <c r="E611" s="6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7"/>
      <c r="R611" s="7"/>
      <c r="S611" s="7"/>
      <c r="T611" s="7"/>
      <c r="U611" s="7"/>
      <c r="V611" s="7"/>
      <c r="W611" s="7"/>
      <c r="X611" s="5"/>
      <c r="Y611" s="5"/>
      <c r="Z611" s="5"/>
      <c r="AA611" s="5"/>
      <c r="AB611" s="5"/>
    </row>
    <row r="612" spans="1:28" ht="12.75" customHeight="1" x14ac:dyDescent="0.25">
      <c r="A612" s="5"/>
      <c r="B612" s="5"/>
      <c r="C612" s="5"/>
      <c r="D612" s="164"/>
      <c r="E612" s="6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7"/>
      <c r="R612" s="7"/>
      <c r="S612" s="7"/>
      <c r="T612" s="7"/>
      <c r="U612" s="7"/>
      <c r="V612" s="7"/>
      <c r="W612" s="7"/>
      <c r="X612" s="5"/>
      <c r="Y612" s="5"/>
      <c r="Z612" s="5"/>
      <c r="AA612" s="5"/>
      <c r="AB612" s="5"/>
    </row>
    <row r="613" spans="1:28" ht="12.75" customHeight="1" x14ac:dyDescent="0.25">
      <c r="A613" s="5"/>
      <c r="B613" s="5"/>
      <c r="C613" s="5"/>
      <c r="D613" s="164"/>
      <c r="E613" s="6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7"/>
      <c r="R613" s="7"/>
      <c r="S613" s="7"/>
      <c r="T613" s="7"/>
      <c r="U613" s="7"/>
      <c r="V613" s="7"/>
      <c r="W613" s="7"/>
      <c r="X613" s="5"/>
      <c r="Y613" s="5"/>
      <c r="Z613" s="5"/>
      <c r="AA613" s="5"/>
      <c r="AB613" s="5"/>
    </row>
    <row r="614" spans="1:28" ht="12.75" customHeight="1" x14ac:dyDescent="0.25">
      <c r="A614" s="5"/>
      <c r="B614" s="5"/>
      <c r="C614" s="5"/>
      <c r="D614" s="164"/>
      <c r="E614" s="6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7"/>
      <c r="R614" s="7"/>
      <c r="S614" s="7"/>
      <c r="T614" s="7"/>
      <c r="U614" s="7"/>
      <c r="V614" s="7"/>
      <c r="W614" s="7"/>
      <c r="X614" s="5"/>
      <c r="Y614" s="5"/>
      <c r="Z614" s="5"/>
      <c r="AA614" s="5"/>
      <c r="AB614" s="5"/>
    </row>
    <row r="615" spans="1:28" ht="12.75" customHeight="1" x14ac:dyDescent="0.25">
      <c r="A615" s="5"/>
      <c r="B615" s="5"/>
      <c r="C615" s="5"/>
      <c r="D615" s="164"/>
      <c r="E615" s="6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7"/>
      <c r="R615" s="7"/>
      <c r="S615" s="7"/>
      <c r="T615" s="7"/>
      <c r="U615" s="7"/>
      <c r="V615" s="7"/>
      <c r="W615" s="7"/>
      <c r="X615" s="5"/>
      <c r="Y615" s="5"/>
      <c r="Z615" s="5"/>
      <c r="AA615" s="5"/>
      <c r="AB615" s="5"/>
    </row>
    <row r="616" spans="1:28" ht="12.75" customHeight="1" x14ac:dyDescent="0.25">
      <c r="A616" s="5"/>
      <c r="B616" s="5"/>
      <c r="C616" s="5"/>
      <c r="D616" s="164"/>
      <c r="E616" s="6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7"/>
      <c r="R616" s="7"/>
      <c r="S616" s="7"/>
      <c r="T616" s="7"/>
      <c r="U616" s="7"/>
      <c r="V616" s="7"/>
      <c r="W616" s="7"/>
      <c r="X616" s="5"/>
      <c r="Y616" s="5"/>
      <c r="Z616" s="5"/>
      <c r="AA616" s="5"/>
      <c r="AB616" s="5"/>
    </row>
    <row r="617" spans="1:28" ht="12.75" customHeight="1" x14ac:dyDescent="0.25">
      <c r="A617" s="5"/>
      <c r="B617" s="5"/>
      <c r="C617" s="5"/>
      <c r="D617" s="164"/>
      <c r="E617" s="6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7"/>
      <c r="R617" s="7"/>
      <c r="S617" s="7"/>
      <c r="T617" s="7"/>
      <c r="U617" s="7"/>
      <c r="V617" s="7"/>
      <c r="W617" s="7"/>
      <c r="X617" s="5"/>
      <c r="Y617" s="5"/>
      <c r="Z617" s="5"/>
      <c r="AA617" s="5"/>
      <c r="AB617" s="5"/>
    </row>
    <row r="618" spans="1:28" ht="12.75" customHeight="1" x14ac:dyDescent="0.25">
      <c r="A618" s="5"/>
      <c r="B618" s="5"/>
      <c r="C618" s="5"/>
      <c r="D618" s="164"/>
      <c r="E618" s="6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7"/>
      <c r="R618" s="7"/>
      <c r="S618" s="7"/>
      <c r="T618" s="7"/>
      <c r="U618" s="7"/>
      <c r="V618" s="7"/>
      <c r="W618" s="7"/>
      <c r="X618" s="5"/>
      <c r="Y618" s="5"/>
      <c r="Z618" s="5"/>
      <c r="AA618" s="5"/>
      <c r="AB618" s="5"/>
    </row>
    <row r="619" spans="1:28" ht="12.75" customHeight="1" x14ac:dyDescent="0.25">
      <c r="A619" s="5"/>
      <c r="B619" s="5"/>
      <c r="C619" s="5"/>
      <c r="D619" s="164"/>
      <c r="E619" s="6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7"/>
      <c r="R619" s="7"/>
      <c r="S619" s="7"/>
      <c r="T619" s="7"/>
      <c r="U619" s="7"/>
      <c r="V619" s="7"/>
      <c r="W619" s="7"/>
      <c r="X619" s="5"/>
      <c r="Y619" s="5"/>
      <c r="Z619" s="5"/>
      <c r="AA619" s="5"/>
      <c r="AB619" s="5"/>
    </row>
    <row r="620" spans="1:28" ht="12.75" customHeight="1" x14ac:dyDescent="0.25">
      <c r="A620" s="5"/>
      <c r="B620" s="5"/>
      <c r="C620" s="5"/>
      <c r="D620" s="164"/>
      <c r="E620" s="6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7"/>
      <c r="R620" s="7"/>
      <c r="S620" s="7"/>
      <c r="T620" s="7"/>
      <c r="U620" s="7"/>
      <c r="V620" s="7"/>
      <c r="W620" s="7"/>
      <c r="X620" s="5"/>
      <c r="Y620" s="5"/>
      <c r="Z620" s="5"/>
      <c r="AA620" s="5"/>
      <c r="AB620" s="5"/>
    </row>
    <row r="621" spans="1:28" ht="12.75" customHeight="1" x14ac:dyDescent="0.25">
      <c r="A621" s="5"/>
      <c r="B621" s="5"/>
      <c r="C621" s="5"/>
      <c r="D621" s="164"/>
      <c r="E621" s="6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7"/>
      <c r="R621" s="7"/>
      <c r="S621" s="7"/>
      <c r="T621" s="7"/>
      <c r="U621" s="7"/>
      <c r="V621" s="7"/>
      <c r="W621" s="7"/>
      <c r="X621" s="5"/>
      <c r="Y621" s="5"/>
      <c r="Z621" s="5"/>
      <c r="AA621" s="5"/>
      <c r="AB621" s="5"/>
    </row>
    <row r="622" spans="1:28" ht="12.75" customHeight="1" x14ac:dyDescent="0.25">
      <c r="A622" s="5"/>
      <c r="B622" s="5"/>
      <c r="C622" s="5"/>
      <c r="D622" s="164"/>
      <c r="E622" s="6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7"/>
      <c r="R622" s="7"/>
      <c r="S622" s="7"/>
      <c r="T622" s="7"/>
      <c r="U622" s="7"/>
      <c r="V622" s="7"/>
      <c r="W622" s="7"/>
      <c r="X622" s="5"/>
      <c r="Y622" s="5"/>
      <c r="Z622" s="5"/>
      <c r="AA622" s="5"/>
      <c r="AB622" s="5"/>
    </row>
    <row r="623" spans="1:28" ht="12.75" customHeight="1" x14ac:dyDescent="0.25">
      <c r="A623" s="5"/>
      <c r="B623" s="5"/>
      <c r="C623" s="5"/>
      <c r="D623" s="164"/>
      <c r="E623" s="6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7"/>
      <c r="R623" s="7"/>
      <c r="S623" s="7"/>
      <c r="T623" s="7"/>
      <c r="U623" s="7"/>
      <c r="V623" s="7"/>
      <c r="W623" s="7"/>
      <c r="X623" s="5"/>
      <c r="Y623" s="5"/>
      <c r="Z623" s="5"/>
      <c r="AA623" s="5"/>
      <c r="AB623" s="5"/>
    </row>
    <row r="624" spans="1:28" ht="12.75" customHeight="1" x14ac:dyDescent="0.25">
      <c r="A624" s="5"/>
      <c r="B624" s="5"/>
      <c r="C624" s="5"/>
      <c r="D624" s="164"/>
      <c r="E624" s="6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7"/>
      <c r="R624" s="7"/>
      <c r="S624" s="7"/>
      <c r="T624" s="7"/>
      <c r="U624" s="7"/>
      <c r="V624" s="7"/>
      <c r="W624" s="7"/>
      <c r="X624" s="5"/>
      <c r="Y624" s="5"/>
      <c r="Z624" s="5"/>
      <c r="AA624" s="5"/>
      <c r="AB624" s="5"/>
    </row>
    <row r="625" spans="1:28" ht="12.75" customHeight="1" x14ac:dyDescent="0.25">
      <c r="A625" s="5"/>
      <c r="B625" s="5"/>
      <c r="C625" s="5"/>
      <c r="D625" s="164"/>
      <c r="E625" s="6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7"/>
      <c r="R625" s="7"/>
      <c r="S625" s="7"/>
      <c r="T625" s="7"/>
      <c r="U625" s="7"/>
      <c r="V625" s="7"/>
      <c r="W625" s="7"/>
      <c r="X625" s="5"/>
      <c r="Y625" s="5"/>
      <c r="Z625" s="5"/>
      <c r="AA625" s="5"/>
      <c r="AB625" s="5"/>
    </row>
    <row r="626" spans="1:28" ht="12.75" customHeight="1" x14ac:dyDescent="0.25">
      <c r="A626" s="5"/>
      <c r="B626" s="5"/>
      <c r="C626" s="5"/>
      <c r="D626" s="164"/>
      <c r="E626" s="6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7"/>
      <c r="R626" s="7"/>
      <c r="S626" s="7"/>
      <c r="T626" s="7"/>
      <c r="U626" s="7"/>
      <c r="V626" s="7"/>
      <c r="W626" s="7"/>
      <c r="X626" s="5"/>
      <c r="Y626" s="5"/>
      <c r="Z626" s="5"/>
      <c r="AA626" s="5"/>
      <c r="AB626" s="5"/>
    </row>
    <row r="627" spans="1:28" ht="12.75" customHeight="1" x14ac:dyDescent="0.25">
      <c r="A627" s="5"/>
      <c r="B627" s="5"/>
      <c r="C627" s="5"/>
      <c r="D627" s="164"/>
      <c r="E627" s="6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7"/>
      <c r="R627" s="7"/>
      <c r="S627" s="7"/>
      <c r="T627" s="7"/>
      <c r="U627" s="7"/>
      <c r="V627" s="7"/>
      <c r="W627" s="7"/>
      <c r="X627" s="5"/>
      <c r="Y627" s="5"/>
      <c r="Z627" s="5"/>
      <c r="AA627" s="5"/>
      <c r="AB627" s="5"/>
    </row>
    <row r="628" spans="1:28" ht="12.75" customHeight="1" x14ac:dyDescent="0.25">
      <c r="A628" s="5"/>
      <c r="B628" s="5"/>
      <c r="C628" s="5"/>
      <c r="D628" s="164"/>
      <c r="E628" s="6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7"/>
      <c r="R628" s="7"/>
      <c r="S628" s="7"/>
      <c r="T628" s="7"/>
      <c r="U628" s="7"/>
      <c r="V628" s="7"/>
      <c r="W628" s="7"/>
      <c r="X628" s="5"/>
      <c r="Y628" s="5"/>
      <c r="Z628" s="5"/>
      <c r="AA628" s="5"/>
      <c r="AB628" s="5"/>
    </row>
    <row r="629" spans="1:28" ht="12.75" customHeight="1" x14ac:dyDescent="0.25">
      <c r="A629" s="5"/>
      <c r="B629" s="5"/>
      <c r="C629" s="5"/>
      <c r="D629" s="164"/>
      <c r="E629" s="6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7"/>
      <c r="R629" s="7"/>
      <c r="S629" s="7"/>
      <c r="T629" s="7"/>
      <c r="U629" s="7"/>
      <c r="V629" s="7"/>
      <c r="W629" s="7"/>
      <c r="X629" s="5"/>
      <c r="Y629" s="5"/>
      <c r="Z629" s="5"/>
      <c r="AA629" s="5"/>
      <c r="AB629" s="5"/>
    </row>
    <row r="630" spans="1:28" ht="12.75" customHeight="1" x14ac:dyDescent="0.25">
      <c r="A630" s="5"/>
      <c r="B630" s="5"/>
      <c r="C630" s="5"/>
      <c r="D630" s="164"/>
      <c r="E630" s="6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7"/>
      <c r="R630" s="7"/>
      <c r="S630" s="7"/>
      <c r="T630" s="7"/>
      <c r="U630" s="7"/>
      <c r="V630" s="7"/>
      <c r="W630" s="7"/>
      <c r="X630" s="5"/>
      <c r="Y630" s="5"/>
      <c r="Z630" s="5"/>
      <c r="AA630" s="5"/>
      <c r="AB630" s="5"/>
    </row>
    <row r="631" spans="1:28" ht="12.75" customHeight="1" x14ac:dyDescent="0.25">
      <c r="A631" s="5"/>
      <c r="B631" s="5"/>
      <c r="C631" s="5"/>
      <c r="D631" s="164"/>
      <c r="E631" s="6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7"/>
      <c r="R631" s="7"/>
      <c r="S631" s="7"/>
      <c r="T631" s="7"/>
      <c r="U631" s="7"/>
      <c r="V631" s="7"/>
      <c r="W631" s="7"/>
      <c r="X631" s="5"/>
      <c r="Y631" s="5"/>
      <c r="Z631" s="5"/>
      <c r="AA631" s="5"/>
      <c r="AB631" s="5"/>
    </row>
    <row r="632" spans="1:28" ht="12.75" customHeight="1" x14ac:dyDescent="0.25">
      <c r="A632" s="5"/>
      <c r="B632" s="5"/>
      <c r="C632" s="5"/>
      <c r="D632" s="164"/>
      <c r="E632" s="6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7"/>
      <c r="R632" s="7"/>
      <c r="S632" s="7"/>
      <c r="T632" s="7"/>
      <c r="U632" s="7"/>
      <c r="V632" s="7"/>
      <c r="W632" s="7"/>
      <c r="X632" s="5"/>
      <c r="Y632" s="5"/>
      <c r="Z632" s="5"/>
      <c r="AA632" s="5"/>
      <c r="AB632" s="5"/>
    </row>
    <row r="633" spans="1:28" ht="12.75" customHeight="1" x14ac:dyDescent="0.25">
      <c r="A633" s="5"/>
      <c r="B633" s="5"/>
      <c r="C633" s="5"/>
      <c r="D633" s="164"/>
      <c r="E633" s="6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7"/>
      <c r="R633" s="7"/>
      <c r="S633" s="7"/>
      <c r="T633" s="7"/>
      <c r="U633" s="7"/>
      <c r="V633" s="7"/>
      <c r="W633" s="7"/>
      <c r="X633" s="5"/>
      <c r="Y633" s="5"/>
      <c r="Z633" s="5"/>
      <c r="AA633" s="5"/>
      <c r="AB633" s="5"/>
    </row>
    <row r="634" spans="1:28" ht="12.75" customHeight="1" x14ac:dyDescent="0.25">
      <c r="A634" s="5"/>
      <c r="B634" s="5"/>
      <c r="C634" s="5"/>
      <c r="D634" s="164"/>
      <c r="E634" s="6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7"/>
      <c r="R634" s="7"/>
      <c r="S634" s="7"/>
      <c r="T634" s="7"/>
      <c r="U634" s="7"/>
      <c r="V634" s="7"/>
      <c r="W634" s="7"/>
      <c r="X634" s="5"/>
      <c r="Y634" s="5"/>
      <c r="Z634" s="5"/>
      <c r="AA634" s="5"/>
      <c r="AB634" s="5"/>
    </row>
    <row r="635" spans="1:28" ht="12.75" customHeight="1" x14ac:dyDescent="0.25">
      <c r="A635" s="5"/>
      <c r="B635" s="5"/>
      <c r="C635" s="5"/>
      <c r="D635" s="164"/>
      <c r="E635" s="6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7"/>
      <c r="R635" s="7"/>
      <c r="S635" s="7"/>
      <c r="T635" s="7"/>
      <c r="U635" s="7"/>
      <c r="V635" s="7"/>
      <c r="W635" s="7"/>
      <c r="X635" s="5"/>
      <c r="Y635" s="5"/>
      <c r="Z635" s="5"/>
      <c r="AA635" s="5"/>
      <c r="AB635" s="5"/>
    </row>
    <row r="636" spans="1:28" ht="12.75" customHeight="1" x14ac:dyDescent="0.25">
      <c r="A636" s="5"/>
      <c r="B636" s="5"/>
      <c r="C636" s="5"/>
      <c r="D636" s="164"/>
      <c r="E636" s="6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7"/>
      <c r="R636" s="7"/>
      <c r="S636" s="7"/>
      <c r="T636" s="7"/>
      <c r="U636" s="7"/>
      <c r="V636" s="7"/>
      <c r="W636" s="7"/>
      <c r="X636" s="5"/>
      <c r="Y636" s="5"/>
      <c r="Z636" s="5"/>
      <c r="AA636" s="5"/>
      <c r="AB636" s="5"/>
    </row>
    <row r="637" spans="1:28" ht="12.75" customHeight="1" x14ac:dyDescent="0.25">
      <c r="A637" s="5"/>
      <c r="B637" s="5"/>
      <c r="C637" s="5"/>
      <c r="D637" s="164"/>
      <c r="E637" s="6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7"/>
      <c r="R637" s="7"/>
      <c r="S637" s="7"/>
      <c r="T637" s="7"/>
      <c r="U637" s="7"/>
      <c r="V637" s="7"/>
      <c r="W637" s="7"/>
      <c r="X637" s="5"/>
      <c r="Y637" s="5"/>
      <c r="Z637" s="5"/>
      <c r="AA637" s="5"/>
      <c r="AB637" s="5"/>
    </row>
    <row r="638" spans="1:28" ht="12.75" customHeight="1" x14ac:dyDescent="0.25">
      <c r="A638" s="5"/>
      <c r="B638" s="5"/>
      <c r="C638" s="5"/>
      <c r="D638" s="164"/>
      <c r="E638" s="6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7"/>
      <c r="R638" s="7"/>
      <c r="S638" s="7"/>
      <c r="T638" s="7"/>
      <c r="U638" s="7"/>
      <c r="V638" s="7"/>
      <c r="W638" s="7"/>
      <c r="X638" s="5"/>
      <c r="Y638" s="5"/>
      <c r="Z638" s="5"/>
      <c r="AA638" s="5"/>
      <c r="AB638" s="5"/>
    </row>
    <row r="639" spans="1:28" ht="12.75" customHeight="1" x14ac:dyDescent="0.25">
      <c r="A639" s="5"/>
      <c r="B639" s="5"/>
      <c r="C639" s="5"/>
      <c r="D639" s="164"/>
      <c r="E639" s="6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7"/>
      <c r="R639" s="7"/>
      <c r="S639" s="7"/>
      <c r="T639" s="7"/>
      <c r="U639" s="7"/>
      <c r="V639" s="7"/>
      <c r="W639" s="7"/>
      <c r="X639" s="5"/>
      <c r="Y639" s="5"/>
      <c r="Z639" s="5"/>
      <c r="AA639" s="5"/>
      <c r="AB639" s="5"/>
    </row>
    <row r="640" spans="1:28" ht="12.75" customHeight="1" x14ac:dyDescent="0.25">
      <c r="A640" s="5"/>
      <c r="B640" s="5"/>
      <c r="C640" s="5"/>
      <c r="D640" s="164"/>
      <c r="E640" s="6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7"/>
      <c r="R640" s="7"/>
      <c r="S640" s="7"/>
      <c r="T640" s="7"/>
      <c r="U640" s="7"/>
      <c r="V640" s="7"/>
      <c r="W640" s="7"/>
      <c r="X640" s="5"/>
      <c r="Y640" s="5"/>
      <c r="Z640" s="5"/>
      <c r="AA640" s="5"/>
      <c r="AB640" s="5"/>
    </row>
    <row r="641" spans="1:28" ht="12.75" customHeight="1" x14ac:dyDescent="0.25">
      <c r="A641" s="5"/>
      <c r="B641" s="5"/>
      <c r="C641" s="5"/>
      <c r="D641" s="164"/>
      <c r="E641" s="6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7"/>
      <c r="R641" s="7"/>
      <c r="S641" s="7"/>
      <c r="T641" s="7"/>
      <c r="U641" s="7"/>
      <c r="V641" s="7"/>
      <c r="W641" s="7"/>
      <c r="X641" s="5"/>
      <c r="Y641" s="5"/>
      <c r="Z641" s="5"/>
      <c r="AA641" s="5"/>
      <c r="AB641" s="5"/>
    </row>
    <row r="642" spans="1:28" ht="12.75" customHeight="1" x14ac:dyDescent="0.25">
      <c r="A642" s="5"/>
      <c r="B642" s="5"/>
      <c r="C642" s="5"/>
      <c r="D642" s="164"/>
      <c r="E642" s="6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7"/>
      <c r="R642" s="7"/>
      <c r="S642" s="7"/>
      <c r="T642" s="7"/>
      <c r="U642" s="7"/>
      <c r="V642" s="7"/>
      <c r="W642" s="7"/>
      <c r="X642" s="5"/>
      <c r="Y642" s="5"/>
      <c r="Z642" s="5"/>
      <c r="AA642" s="5"/>
      <c r="AB642" s="5"/>
    </row>
    <row r="643" spans="1:28" ht="12.75" customHeight="1" x14ac:dyDescent="0.25">
      <c r="A643" s="5"/>
      <c r="B643" s="5"/>
      <c r="C643" s="5"/>
      <c r="D643" s="164"/>
      <c r="E643" s="6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7"/>
      <c r="R643" s="7"/>
      <c r="S643" s="7"/>
      <c r="T643" s="7"/>
      <c r="U643" s="7"/>
      <c r="V643" s="7"/>
      <c r="W643" s="7"/>
      <c r="X643" s="5"/>
      <c r="Y643" s="5"/>
      <c r="Z643" s="5"/>
      <c r="AA643" s="5"/>
      <c r="AB643" s="5"/>
    </row>
    <row r="644" spans="1:28" ht="12.75" customHeight="1" x14ac:dyDescent="0.25">
      <c r="A644" s="5"/>
      <c r="B644" s="5"/>
      <c r="C644" s="5"/>
      <c r="D644" s="164"/>
      <c r="E644" s="6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7"/>
      <c r="R644" s="7"/>
      <c r="S644" s="7"/>
      <c r="T644" s="7"/>
      <c r="U644" s="7"/>
      <c r="V644" s="7"/>
      <c r="W644" s="7"/>
      <c r="X644" s="5"/>
      <c r="Y644" s="5"/>
      <c r="Z644" s="5"/>
      <c r="AA644" s="5"/>
      <c r="AB644" s="5"/>
    </row>
    <row r="645" spans="1:28" ht="12.75" customHeight="1" x14ac:dyDescent="0.25">
      <c r="A645" s="5"/>
      <c r="B645" s="5"/>
      <c r="C645" s="5"/>
      <c r="D645" s="164"/>
      <c r="E645" s="6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7"/>
      <c r="R645" s="7"/>
      <c r="S645" s="7"/>
      <c r="T645" s="7"/>
      <c r="U645" s="7"/>
      <c r="V645" s="7"/>
      <c r="W645" s="7"/>
      <c r="X645" s="5"/>
      <c r="Y645" s="5"/>
      <c r="Z645" s="5"/>
      <c r="AA645" s="5"/>
      <c r="AB645" s="5"/>
    </row>
    <row r="646" spans="1:28" ht="12.75" customHeight="1" x14ac:dyDescent="0.25">
      <c r="A646" s="5"/>
      <c r="B646" s="5"/>
      <c r="C646" s="5"/>
      <c r="D646" s="164"/>
      <c r="E646" s="6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7"/>
      <c r="R646" s="7"/>
      <c r="S646" s="7"/>
      <c r="T646" s="7"/>
      <c r="U646" s="7"/>
      <c r="V646" s="7"/>
      <c r="W646" s="7"/>
      <c r="X646" s="5"/>
      <c r="Y646" s="5"/>
      <c r="Z646" s="5"/>
      <c r="AA646" s="5"/>
      <c r="AB646" s="5"/>
    </row>
    <row r="647" spans="1:28" ht="12.75" customHeight="1" x14ac:dyDescent="0.25">
      <c r="A647" s="5"/>
      <c r="B647" s="5"/>
      <c r="C647" s="5"/>
      <c r="D647" s="164"/>
      <c r="E647" s="6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7"/>
      <c r="R647" s="7"/>
      <c r="S647" s="7"/>
      <c r="T647" s="7"/>
      <c r="U647" s="7"/>
      <c r="V647" s="7"/>
      <c r="W647" s="7"/>
      <c r="X647" s="5"/>
      <c r="Y647" s="5"/>
      <c r="Z647" s="5"/>
      <c r="AA647" s="5"/>
      <c r="AB647" s="5"/>
    </row>
    <row r="648" spans="1:28" ht="12.75" customHeight="1" x14ac:dyDescent="0.25">
      <c r="A648" s="5"/>
      <c r="B648" s="5"/>
      <c r="C648" s="5"/>
      <c r="D648" s="164"/>
      <c r="E648" s="6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7"/>
      <c r="R648" s="7"/>
      <c r="S648" s="7"/>
      <c r="T648" s="7"/>
      <c r="U648" s="7"/>
      <c r="V648" s="7"/>
      <c r="W648" s="7"/>
      <c r="X648" s="5"/>
      <c r="Y648" s="5"/>
      <c r="Z648" s="5"/>
      <c r="AA648" s="5"/>
      <c r="AB648" s="5"/>
    </row>
    <row r="649" spans="1:28" ht="12.75" customHeight="1" x14ac:dyDescent="0.25">
      <c r="A649" s="5"/>
      <c r="B649" s="5"/>
      <c r="C649" s="5"/>
      <c r="D649" s="164"/>
      <c r="E649" s="6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7"/>
      <c r="R649" s="7"/>
      <c r="S649" s="7"/>
      <c r="T649" s="7"/>
      <c r="U649" s="7"/>
      <c r="V649" s="7"/>
      <c r="W649" s="7"/>
      <c r="X649" s="5"/>
      <c r="Y649" s="5"/>
      <c r="Z649" s="5"/>
      <c r="AA649" s="5"/>
      <c r="AB649" s="5"/>
    </row>
    <row r="650" spans="1:28" ht="12.75" customHeight="1" x14ac:dyDescent="0.25">
      <c r="A650" s="5"/>
      <c r="B650" s="5"/>
      <c r="C650" s="5"/>
      <c r="D650" s="164"/>
      <c r="E650" s="6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7"/>
      <c r="R650" s="7"/>
      <c r="S650" s="7"/>
      <c r="T650" s="7"/>
      <c r="U650" s="7"/>
      <c r="V650" s="7"/>
      <c r="W650" s="7"/>
      <c r="X650" s="5"/>
      <c r="Y650" s="5"/>
      <c r="Z650" s="5"/>
      <c r="AA650" s="5"/>
      <c r="AB650" s="5"/>
    </row>
    <row r="651" spans="1:28" ht="12.75" customHeight="1" x14ac:dyDescent="0.25">
      <c r="A651" s="5"/>
      <c r="B651" s="5"/>
      <c r="C651" s="5"/>
      <c r="D651" s="164"/>
      <c r="E651" s="6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7"/>
      <c r="R651" s="7"/>
      <c r="S651" s="7"/>
      <c r="T651" s="7"/>
      <c r="U651" s="7"/>
      <c r="V651" s="7"/>
      <c r="W651" s="7"/>
      <c r="X651" s="5"/>
      <c r="Y651" s="5"/>
      <c r="Z651" s="5"/>
      <c r="AA651" s="5"/>
      <c r="AB651" s="5"/>
    </row>
    <row r="652" spans="1:28" ht="12.75" customHeight="1" x14ac:dyDescent="0.25">
      <c r="A652" s="5"/>
      <c r="B652" s="5"/>
      <c r="C652" s="5"/>
      <c r="D652" s="164"/>
      <c r="E652" s="6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7"/>
      <c r="R652" s="7"/>
      <c r="S652" s="7"/>
      <c r="T652" s="7"/>
      <c r="U652" s="7"/>
      <c r="V652" s="7"/>
      <c r="W652" s="7"/>
      <c r="X652" s="5"/>
      <c r="Y652" s="5"/>
      <c r="Z652" s="5"/>
      <c r="AA652" s="5"/>
      <c r="AB652" s="5"/>
    </row>
    <row r="653" spans="1:28" ht="12.75" customHeight="1" x14ac:dyDescent="0.25">
      <c r="A653" s="5"/>
      <c r="B653" s="5"/>
      <c r="C653" s="5"/>
      <c r="D653" s="164"/>
      <c r="E653" s="6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7"/>
      <c r="R653" s="7"/>
      <c r="S653" s="7"/>
      <c r="T653" s="7"/>
      <c r="U653" s="7"/>
      <c r="V653" s="7"/>
      <c r="W653" s="7"/>
      <c r="X653" s="5"/>
      <c r="Y653" s="5"/>
      <c r="Z653" s="5"/>
      <c r="AA653" s="5"/>
      <c r="AB653" s="5"/>
    </row>
    <row r="654" spans="1:28" ht="12.75" customHeight="1" x14ac:dyDescent="0.25">
      <c r="A654" s="5"/>
      <c r="B654" s="5"/>
      <c r="C654" s="5"/>
      <c r="D654" s="164"/>
      <c r="E654" s="6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7"/>
      <c r="R654" s="7"/>
      <c r="S654" s="7"/>
      <c r="T654" s="7"/>
      <c r="U654" s="7"/>
      <c r="V654" s="7"/>
      <c r="W654" s="7"/>
      <c r="X654" s="5"/>
      <c r="Y654" s="5"/>
      <c r="Z654" s="5"/>
      <c r="AA654" s="5"/>
      <c r="AB654" s="5"/>
    </row>
    <row r="655" spans="1:28" ht="12.75" customHeight="1" x14ac:dyDescent="0.25">
      <c r="A655" s="5"/>
      <c r="B655" s="5"/>
      <c r="C655" s="5"/>
      <c r="D655" s="164"/>
      <c r="E655" s="6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7"/>
      <c r="R655" s="7"/>
      <c r="S655" s="7"/>
      <c r="T655" s="7"/>
      <c r="U655" s="7"/>
      <c r="V655" s="7"/>
      <c r="W655" s="7"/>
      <c r="X655" s="5"/>
      <c r="Y655" s="5"/>
      <c r="Z655" s="5"/>
      <c r="AA655" s="5"/>
      <c r="AB655" s="5"/>
    </row>
    <row r="656" spans="1:28" ht="12.75" customHeight="1" x14ac:dyDescent="0.25">
      <c r="A656" s="5"/>
      <c r="B656" s="5"/>
      <c r="C656" s="5"/>
      <c r="D656" s="164"/>
      <c r="E656" s="6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7"/>
      <c r="R656" s="7"/>
      <c r="S656" s="7"/>
      <c r="T656" s="7"/>
      <c r="U656" s="7"/>
      <c r="V656" s="7"/>
      <c r="W656" s="7"/>
      <c r="X656" s="5"/>
      <c r="Y656" s="5"/>
      <c r="Z656" s="5"/>
      <c r="AA656" s="5"/>
      <c r="AB656" s="5"/>
    </row>
    <row r="657" spans="1:28" ht="12.75" customHeight="1" x14ac:dyDescent="0.25">
      <c r="A657" s="5"/>
      <c r="B657" s="5"/>
      <c r="C657" s="5"/>
      <c r="D657" s="164"/>
      <c r="E657" s="6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7"/>
      <c r="R657" s="7"/>
      <c r="S657" s="7"/>
      <c r="T657" s="7"/>
      <c r="U657" s="7"/>
      <c r="V657" s="7"/>
      <c r="W657" s="7"/>
      <c r="X657" s="5"/>
      <c r="Y657" s="5"/>
      <c r="Z657" s="5"/>
      <c r="AA657" s="5"/>
      <c r="AB657" s="5"/>
    </row>
    <row r="658" spans="1:28" ht="12.75" customHeight="1" x14ac:dyDescent="0.25">
      <c r="A658" s="5"/>
      <c r="B658" s="5"/>
      <c r="C658" s="5"/>
      <c r="D658" s="164"/>
      <c r="E658" s="6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7"/>
      <c r="R658" s="7"/>
      <c r="S658" s="7"/>
      <c r="T658" s="7"/>
      <c r="U658" s="7"/>
      <c r="V658" s="7"/>
      <c r="W658" s="7"/>
      <c r="X658" s="5"/>
      <c r="Y658" s="5"/>
      <c r="Z658" s="5"/>
      <c r="AA658" s="5"/>
      <c r="AB658" s="5"/>
    </row>
    <row r="659" spans="1:28" ht="12.75" customHeight="1" x14ac:dyDescent="0.25">
      <c r="A659" s="5"/>
      <c r="B659" s="5"/>
      <c r="C659" s="5"/>
      <c r="D659" s="164"/>
      <c r="E659" s="6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7"/>
      <c r="R659" s="7"/>
      <c r="S659" s="7"/>
      <c r="T659" s="7"/>
      <c r="U659" s="7"/>
      <c r="V659" s="7"/>
      <c r="W659" s="7"/>
      <c r="X659" s="5"/>
      <c r="Y659" s="5"/>
      <c r="Z659" s="5"/>
      <c r="AA659" s="5"/>
      <c r="AB659" s="5"/>
    </row>
    <row r="660" spans="1:28" ht="12.75" customHeight="1" x14ac:dyDescent="0.25">
      <c r="A660" s="5"/>
      <c r="B660" s="5"/>
      <c r="C660" s="5"/>
      <c r="D660" s="164"/>
      <c r="E660" s="6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7"/>
      <c r="R660" s="7"/>
      <c r="S660" s="7"/>
      <c r="T660" s="7"/>
      <c r="U660" s="7"/>
      <c r="V660" s="7"/>
      <c r="W660" s="7"/>
      <c r="X660" s="5"/>
      <c r="Y660" s="5"/>
      <c r="Z660" s="5"/>
      <c r="AA660" s="5"/>
      <c r="AB660" s="5"/>
    </row>
    <row r="661" spans="1:28" ht="12.75" customHeight="1" x14ac:dyDescent="0.25">
      <c r="A661" s="5"/>
      <c r="B661" s="5"/>
      <c r="C661" s="5"/>
      <c r="D661" s="164"/>
      <c r="E661" s="6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7"/>
      <c r="R661" s="7"/>
      <c r="S661" s="7"/>
      <c r="T661" s="7"/>
      <c r="U661" s="7"/>
      <c r="V661" s="7"/>
      <c r="W661" s="7"/>
      <c r="X661" s="5"/>
      <c r="Y661" s="5"/>
      <c r="Z661" s="5"/>
      <c r="AA661" s="5"/>
      <c r="AB661" s="5"/>
    </row>
    <row r="662" spans="1:28" ht="12.75" customHeight="1" x14ac:dyDescent="0.25">
      <c r="A662" s="5"/>
      <c r="B662" s="5"/>
      <c r="C662" s="5"/>
      <c r="D662" s="164"/>
      <c r="E662" s="6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7"/>
      <c r="R662" s="7"/>
      <c r="S662" s="7"/>
      <c r="T662" s="7"/>
      <c r="U662" s="7"/>
      <c r="V662" s="7"/>
      <c r="W662" s="7"/>
      <c r="X662" s="5"/>
      <c r="Y662" s="5"/>
      <c r="Z662" s="5"/>
      <c r="AA662" s="5"/>
      <c r="AB662" s="5"/>
    </row>
    <row r="663" spans="1:28" ht="12.75" customHeight="1" x14ac:dyDescent="0.25">
      <c r="A663" s="5"/>
      <c r="B663" s="5"/>
      <c r="C663" s="5"/>
      <c r="D663" s="164"/>
      <c r="E663" s="6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7"/>
      <c r="R663" s="7"/>
      <c r="S663" s="7"/>
      <c r="T663" s="7"/>
      <c r="U663" s="7"/>
      <c r="V663" s="7"/>
      <c r="W663" s="7"/>
      <c r="X663" s="5"/>
      <c r="Y663" s="5"/>
      <c r="Z663" s="5"/>
      <c r="AA663" s="5"/>
      <c r="AB663" s="5"/>
    </row>
    <row r="664" spans="1:28" ht="12.75" customHeight="1" x14ac:dyDescent="0.25">
      <c r="A664" s="5"/>
      <c r="B664" s="5"/>
      <c r="C664" s="5"/>
      <c r="D664" s="164"/>
      <c r="E664" s="6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7"/>
      <c r="R664" s="7"/>
      <c r="S664" s="7"/>
      <c r="T664" s="7"/>
      <c r="U664" s="7"/>
      <c r="V664" s="7"/>
      <c r="W664" s="7"/>
      <c r="X664" s="5"/>
      <c r="Y664" s="5"/>
      <c r="Z664" s="5"/>
      <c r="AA664" s="5"/>
      <c r="AB664" s="5"/>
    </row>
    <row r="665" spans="1:28" ht="12.75" customHeight="1" x14ac:dyDescent="0.25">
      <c r="A665" s="5"/>
      <c r="B665" s="5"/>
      <c r="C665" s="5"/>
      <c r="D665" s="164"/>
      <c r="E665" s="6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7"/>
      <c r="R665" s="7"/>
      <c r="S665" s="7"/>
      <c r="T665" s="7"/>
      <c r="U665" s="7"/>
      <c r="V665" s="7"/>
      <c r="W665" s="7"/>
      <c r="X665" s="5"/>
      <c r="Y665" s="5"/>
      <c r="Z665" s="5"/>
      <c r="AA665" s="5"/>
      <c r="AB665" s="5"/>
    </row>
    <row r="666" spans="1:28" ht="12.75" customHeight="1" x14ac:dyDescent="0.25">
      <c r="A666" s="5"/>
      <c r="B666" s="5"/>
      <c r="C666" s="5"/>
      <c r="D666" s="164"/>
      <c r="E666" s="6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7"/>
      <c r="R666" s="7"/>
      <c r="S666" s="7"/>
      <c r="T666" s="7"/>
      <c r="U666" s="7"/>
      <c r="V666" s="7"/>
      <c r="W666" s="7"/>
      <c r="X666" s="5"/>
      <c r="Y666" s="5"/>
      <c r="Z666" s="5"/>
      <c r="AA666" s="5"/>
      <c r="AB666" s="5"/>
    </row>
    <row r="667" spans="1:28" ht="12.75" customHeight="1" x14ac:dyDescent="0.25">
      <c r="A667" s="5"/>
      <c r="B667" s="5"/>
      <c r="C667" s="5"/>
      <c r="D667" s="164"/>
      <c r="E667" s="6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7"/>
      <c r="R667" s="7"/>
      <c r="S667" s="7"/>
      <c r="T667" s="7"/>
      <c r="U667" s="7"/>
      <c r="V667" s="7"/>
      <c r="W667" s="7"/>
      <c r="X667" s="5"/>
      <c r="Y667" s="5"/>
      <c r="Z667" s="5"/>
      <c r="AA667" s="5"/>
      <c r="AB667" s="5"/>
    </row>
    <row r="668" spans="1:28" ht="12.75" customHeight="1" x14ac:dyDescent="0.25">
      <c r="A668" s="5"/>
      <c r="B668" s="5"/>
      <c r="C668" s="5"/>
      <c r="D668" s="164"/>
      <c r="E668" s="6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7"/>
      <c r="R668" s="7"/>
      <c r="S668" s="7"/>
      <c r="T668" s="7"/>
      <c r="U668" s="7"/>
      <c r="V668" s="7"/>
      <c r="W668" s="7"/>
      <c r="X668" s="5"/>
      <c r="Y668" s="5"/>
      <c r="Z668" s="5"/>
      <c r="AA668" s="5"/>
      <c r="AB668" s="5"/>
    </row>
    <row r="669" spans="1:28" ht="12.75" customHeight="1" x14ac:dyDescent="0.25">
      <c r="A669" s="5"/>
      <c r="B669" s="5"/>
      <c r="C669" s="5"/>
      <c r="D669" s="164"/>
      <c r="E669" s="6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7"/>
      <c r="R669" s="7"/>
      <c r="S669" s="7"/>
      <c r="T669" s="7"/>
      <c r="U669" s="7"/>
      <c r="V669" s="7"/>
      <c r="W669" s="7"/>
      <c r="X669" s="5"/>
      <c r="Y669" s="5"/>
      <c r="Z669" s="5"/>
      <c r="AA669" s="5"/>
      <c r="AB669" s="5"/>
    </row>
    <row r="670" spans="1:28" ht="12.75" customHeight="1" x14ac:dyDescent="0.25">
      <c r="A670" s="5"/>
      <c r="B670" s="5"/>
      <c r="C670" s="5"/>
      <c r="D670" s="164"/>
      <c r="E670" s="6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7"/>
      <c r="R670" s="7"/>
      <c r="S670" s="7"/>
      <c r="T670" s="7"/>
      <c r="U670" s="7"/>
      <c r="V670" s="7"/>
      <c r="W670" s="7"/>
      <c r="X670" s="5"/>
      <c r="Y670" s="5"/>
      <c r="Z670" s="5"/>
      <c r="AA670" s="5"/>
      <c r="AB670" s="5"/>
    </row>
    <row r="671" spans="1:28" ht="12.75" customHeight="1" x14ac:dyDescent="0.25">
      <c r="A671" s="5"/>
      <c r="B671" s="5"/>
      <c r="C671" s="5"/>
      <c r="D671" s="164"/>
      <c r="E671" s="6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7"/>
      <c r="R671" s="7"/>
      <c r="S671" s="7"/>
      <c r="T671" s="7"/>
      <c r="U671" s="7"/>
      <c r="V671" s="7"/>
      <c r="W671" s="7"/>
      <c r="X671" s="5"/>
      <c r="Y671" s="5"/>
      <c r="Z671" s="5"/>
      <c r="AA671" s="5"/>
      <c r="AB671" s="5"/>
    </row>
    <row r="672" spans="1:28" ht="12.75" customHeight="1" x14ac:dyDescent="0.25">
      <c r="A672" s="5"/>
      <c r="B672" s="5"/>
      <c r="C672" s="5"/>
      <c r="D672" s="164"/>
      <c r="E672" s="6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7"/>
      <c r="R672" s="7"/>
      <c r="S672" s="7"/>
      <c r="T672" s="7"/>
      <c r="U672" s="7"/>
      <c r="V672" s="7"/>
      <c r="W672" s="7"/>
      <c r="X672" s="5"/>
      <c r="Y672" s="5"/>
      <c r="Z672" s="5"/>
      <c r="AA672" s="5"/>
      <c r="AB672" s="5"/>
    </row>
    <row r="673" spans="1:28" ht="12.75" customHeight="1" x14ac:dyDescent="0.25">
      <c r="A673" s="5"/>
      <c r="B673" s="5"/>
      <c r="C673" s="5"/>
      <c r="D673" s="164"/>
      <c r="E673" s="6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7"/>
      <c r="R673" s="7"/>
      <c r="S673" s="7"/>
      <c r="T673" s="7"/>
      <c r="U673" s="7"/>
      <c r="V673" s="7"/>
      <c r="W673" s="7"/>
      <c r="X673" s="5"/>
      <c r="Y673" s="5"/>
      <c r="Z673" s="5"/>
      <c r="AA673" s="5"/>
      <c r="AB673" s="5"/>
    </row>
    <row r="674" spans="1:28" ht="12.75" customHeight="1" x14ac:dyDescent="0.25">
      <c r="A674" s="5"/>
      <c r="B674" s="5"/>
      <c r="C674" s="5"/>
      <c r="D674" s="164"/>
      <c r="E674" s="6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7"/>
      <c r="R674" s="7"/>
      <c r="S674" s="7"/>
      <c r="T674" s="7"/>
      <c r="U674" s="7"/>
      <c r="V674" s="7"/>
      <c r="W674" s="7"/>
      <c r="X674" s="5"/>
      <c r="Y674" s="5"/>
      <c r="Z674" s="5"/>
      <c r="AA674" s="5"/>
      <c r="AB674" s="5"/>
    </row>
    <row r="675" spans="1:28" ht="12.75" customHeight="1" x14ac:dyDescent="0.25">
      <c r="A675" s="5"/>
      <c r="B675" s="5"/>
      <c r="C675" s="5"/>
      <c r="D675" s="164"/>
      <c r="E675" s="6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7"/>
      <c r="R675" s="7"/>
      <c r="S675" s="7"/>
      <c r="T675" s="7"/>
      <c r="U675" s="7"/>
      <c r="V675" s="7"/>
      <c r="W675" s="7"/>
      <c r="X675" s="5"/>
      <c r="Y675" s="5"/>
      <c r="Z675" s="5"/>
      <c r="AA675" s="5"/>
      <c r="AB675" s="5"/>
    </row>
    <row r="676" spans="1:28" ht="12.75" customHeight="1" x14ac:dyDescent="0.25">
      <c r="A676" s="5"/>
      <c r="B676" s="5"/>
      <c r="C676" s="5"/>
      <c r="D676" s="164"/>
      <c r="E676" s="6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7"/>
      <c r="R676" s="7"/>
      <c r="S676" s="7"/>
      <c r="T676" s="7"/>
      <c r="U676" s="7"/>
      <c r="V676" s="7"/>
      <c r="W676" s="7"/>
      <c r="X676" s="5"/>
      <c r="Y676" s="5"/>
      <c r="Z676" s="5"/>
      <c r="AA676" s="5"/>
      <c r="AB676" s="5"/>
    </row>
    <row r="677" spans="1:28" ht="12.75" customHeight="1" x14ac:dyDescent="0.25">
      <c r="A677" s="5"/>
      <c r="B677" s="5"/>
      <c r="C677" s="5"/>
      <c r="D677" s="164"/>
      <c r="E677" s="6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7"/>
      <c r="R677" s="7"/>
      <c r="S677" s="7"/>
      <c r="T677" s="7"/>
      <c r="U677" s="7"/>
      <c r="V677" s="7"/>
      <c r="W677" s="7"/>
      <c r="X677" s="5"/>
      <c r="Y677" s="5"/>
      <c r="Z677" s="5"/>
      <c r="AA677" s="5"/>
      <c r="AB677" s="5"/>
    </row>
    <row r="678" spans="1:28" ht="12.75" customHeight="1" x14ac:dyDescent="0.25">
      <c r="A678" s="5"/>
      <c r="B678" s="5"/>
      <c r="C678" s="5"/>
      <c r="D678" s="164"/>
      <c r="E678" s="6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7"/>
      <c r="R678" s="7"/>
      <c r="S678" s="7"/>
      <c r="T678" s="7"/>
      <c r="U678" s="7"/>
      <c r="V678" s="7"/>
      <c r="W678" s="7"/>
      <c r="X678" s="5"/>
      <c r="Y678" s="5"/>
      <c r="Z678" s="5"/>
      <c r="AA678" s="5"/>
      <c r="AB678" s="5"/>
    </row>
    <row r="679" spans="1:28" ht="12.75" customHeight="1" x14ac:dyDescent="0.25">
      <c r="A679" s="5"/>
      <c r="B679" s="5"/>
      <c r="C679" s="5"/>
      <c r="D679" s="164"/>
      <c r="E679" s="6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7"/>
      <c r="R679" s="7"/>
      <c r="S679" s="7"/>
      <c r="T679" s="7"/>
      <c r="U679" s="7"/>
      <c r="V679" s="7"/>
      <c r="W679" s="7"/>
      <c r="X679" s="5"/>
      <c r="Y679" s="5"/>
      <c r="Z679" s="5"/>
      <c r="AA679" s="5"/>
      <c r="AB679" s="5"/>
    </row>
    <row r="680" spans="1:28" ht="12.75" customHeight="1" x14ac:dyDescent="0.25">
      <c r="A680" s="5"/>
      <c r="B680" s="5"/>
      <c r="C680" s="5"/>
      <c r="D680" s="164"/>
      <c r="E680" s="6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7"/>
      <c r="R680" s="7"/>
      <c r="S680" s="7"/>
      <c r="T680" s="7"/>
      <c r="U680" s="7"/>
      <c r="V680" s="7"/>
      <c r="W680" s="7"/>
      <c r="X680" s="5"/>
      <c r="Y680" s="5"/>
      <c r="Z680" s="5"/>
      <c r="AA680" s="5"/>
      <c r="AB680" s="5"/>
    </row>
    <row r="681" spans="1:28" ht="12.75" customHeight="1" x14ac:dyDescent="0.25">
      <c r="A681" s="5"/>
      <c r="B681" s="5"/>
      <c r="C681" s="5"/>
      <c r="D681" s="164"/>
      <c r="E681" s="6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7"/>
      <c r="R681" s="7"/>
      <c r="S681" s="7"/>
      <c r="T681" s="7"/>
      <c r="U681" s="7"/>
      <c r="V681" s="7"/>
      <c r="W681" s="7"/>
      <c r="X681" s="5"/>
      <c r="Y681" s="5"/>
      <c r="Z681" s="5"/>
      <c r="AA681" s="5"/>
      <c r="AB681" s="5"/>
    </row>
    <row r="682" spans="1:28" ht="12.75" customHeight="1" x14ac:dyDescent="0.25">
      <c r="A682" s="5"/>
      <c r="B682" s="5"/>
      <c r="C682" s="5"/>
      <c r="D682" s="164"/>
      <c r="E682" s="6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7"/>
      <c r="R682" s="7"/>
      <c r="S682" s="7"/>
      <c r="T682" s="7"/>
      <c r="U682" s="7"/>
      <c r="V682" s="7"/>
      <c r="W682" s="7"/>
      <c r="X682" s="5"/>
      <c r="Y682" s="5"/>
      <c r="Z682" s="5"/>
      <c r="AA682" s="5"/>
      <c r="AB682" s="5"/>
    </row>
    <row r="683" spans="1:28" ht="12.75" customHeight="1" x14ac:dyDescent="0.25">
      <c r="A683" s="5"/>
      <c r="B683" s="5"/>
      <c r="C683" s="5"/>
      <c r="D683" s="164"/>
      <c r="E683" s="6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7"/>
      <c r="R683" s="7"/>
      <c r="S683" s="7"/>
      <c r="T683" s="7"/>
      <c r="U683" s="7"/>
      <c r="V683" s="7"/>
      <c r="W683" s="7"/>
      <c r="X683" s="5"/>
      <c r="Y683" s="5"/>
      <c r="Z683" s="5"/>
      <c r="AA683" s="5"/>
      <c r="AB683" s="5"/>
    </row>
    <row r="684" spans="1:28" ht="12.75" customHeight="1" x14ac:dyDescent="0.25">
      <c r="A684" s="5"/>
      <c r="B684" s="5"/>
      <c r="C684" s="5"/>
      <c r="D684" s="164"/>
      <c r="E684" s="6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7"/>
      <c r="R684" s="7"/>
      <c r="S684" s="7"/>
      <c r="T684" s="7"/>
      <c r="U684" s="7"/>
      <c r="V684" s="7"/>
      <c r="W684" s="7"/>
      <c r="X684" s="5"/>
      <c r="Y684" s="5"/>
      <c r="Z684" s="5"/>
      <c r="AA684" s="5"/>
      <c r="AB684" s="5"/>
    </row>
    <row r="685" spans="1:28" ht="12.75" customHeight="1" x14ac:dyDescent="0.25">
      <c r="A685" s="5"/>
      <c r="B685" s="5"/>
      <c r="C685" s="5"/>
      <c r="D685" s="164"/>
      <c r="E685" s="6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7"/>
      <c r="R685" s="7"/>
      <c r="S685" s="7"/>
      <c r="T685" s="7"/>
      <c r="U685" s="7"/>
      <c r="V685" s="7"/>
      <c r="W685" s="7"/>
      <c r="X685" s="5"/>
      <c r="Y685" s="5"/>
      <c r="Z685" s="5"/>
      <c r="AA685" s="5"/>
      <c r="AB685" s="5"/>
    </row>
    <row r="686" spans="1:28" ht="12.75" customHeight="1" x14ac:dyDescent="0.25">
      <c r="A686" s="5"/>
      <c r="B686" s="5"/>
      <c r="C686" s="5"/>
      <c r="D686" s="164"/>
      <c r="E686" s="6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7"/>
      <c r="R686" s="7"/>
      <c r="S686" s="7"/>
      <c r="T686" s="7"/>
      <c r="U686" s="7"/>
      <c r="V686" s="7"/>
      <c r="W686" s="7"/>
      <c r="X686" s="5"/>
      <c r="Y686" s="5"/>
      <c r="Z686" s="5"/>
      <c r="AA686" s="5"/>
      <c r="AB686" s="5"/>
    </row>
    <row r="687" spans="1:28" ht="12.75" customHeight="1" x14ac:dyDescent="0.25">
      <c r="A687" s="5"/>
      <c r="B687" s="5"/>
      <c r="C687" s="5"/>
      <c r="D687" s="164"/>
      <c r="E687" s="6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7"/>
      <c r="R687" s="7"/>
      <c r="S687" s="7"/>
      <c r="T687" s="7"/>
      <c r="U687" s="7"/>
      <c r="V687" s="7"/>
      <c r="W687" s="7"/>
      <c r="X687" s="5"/>
      <c r="Y687" s="5"/>
      <c r="Z687" s="5"/>
      <c r="AA687" s="5"/>
      <c r="AB687" s="5"/>
    </row>
    <row r="688" spans="1:28" ht="12.75" customHeight="1" x14ac:dyDescent="0.25">
      <c r="A688" s="5"/>
      <c r="B688" s="5"/>
      <c r="C688" s="5"/>
      <c r="D688" s="164"/>
      <c r="E688" s="6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7"/>
      <c r="R688" s="7"/>
      <c r="S688" s="7"/>
      <c r="T688" s="7"/>
      <c r="U688" s="7"/>
      <c r="V688" s="7"/>
      <c r="W688" s="7"/>
      <c r="X688" s="5"/>
      <c r="Y688" s="5"/>
      <c r="Z688" s="5"/>
      <c r="AA688" s="5"/>
      <c r="AB688" s="5"/>
    </row>
    <row r="689" spans="1:28" ht="12.75" customHeight="1" x14ac:dyDescent="0.25">
      <c r="A689" s="5"/>
      <c r="B689" s="5"/>
      <c r="C689" s="5"/>
      <c r="D689" s="164"/>
      <c r="E689" s="6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7"/>
      <c r="R689" s="7"/>
      <c r="S689" s="7"/>
      <c r="T689" s="7"/>
      <c r="U689" s="7"/>
      <c r="V689" s="7"/>
      <c r="W689" s="7"/>
      <c r="X689" s="5"/>
      <c r="Y689" s="5"/>
      <c r="Z689" s="5"/>
      <c r="AA689" s="5"/>
      <c r="AB689" s="5"/>
    </row>
    <row r="690" spans="1:28" ht="12.75" customHeight="1" x14ac:dyDescent="0.25">
      <c r="A690" s="5"/>
      <c r="B690" s="5"/>
      <c r="C690" s="5"/>
      <c r="D690" s="164"/>
      <c r="E690" s="6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7"/>
      <c r="R690" s="7"/>
      <c r="S690" s="7"/>
      <c r="T690" s="7"/>
      <c r="U690" s="7"/>
      <c r="V690" s="7"/>
      <c r="W690" s="7"/>
      <c r="X690" s="5"/>
      <c r="Y690" s="5"/>
      <c r="Z690" s="5"/>
      <c r="AA690" s="5"/>
      <c r="AB690" s="5"/>
    </row>
    <row r="691" spans="1:28" ht="12.75" customHeight="1" x14ac:dyDescent="0.25">
      <c r="A691" s="5"/>
      <c r="B691" s="5"/>
      <c r="C691" s="5"/>
      <c r="D691" s="164"/>
      <c r="E691" s="6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7"/>
      <c r="R691" s="7"/>
      <c r="S691" s="7"/>
      <c r="T691" s="7"/>
      <c r="U691" s="7"/>
      <c r="V691" s="7"/>
      <c r="W691" s="7"/>
      <c r="X691" s="5"/>
      <c r="Y691" s="5"/>
      <c r="Z691" s="5"/>
      <c r="AA691" s="5"/>
      <c r="AB691" s="5"/>
    </row>
    <row r="692" spans="1:28" ht="12.75" customHeight="1" x14ac:dyDescent="0.25">
      <c r="A692" s="5"/>
      <c r="B692" s="5"/>
      <c r="C692" s="5"/>
      <c r="D692" s="164"/>
      <c r="E692" s="6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7"/>
      <c r="R692" s="7"/>
      <c r="S692" s="7"/>
      <c r="T692" s="7"/>
      <c r="U692" s="7"/>
      <c r="V692" s="7"/>
      <c r="W692" s="7"/>
      <c r="X692" s="5"/>
      <c r="Y692" s="5"/>
      <c r="Z692" s="5"/>
      <c r="AA692" s="5"/>
      <c r="AB692" s="5"/>
    </row>
    <row r="693" spans="1:28" ht="12.75" customHeight="1" x14ac:dyDescent="0.25">
      <c r="A693" s="5"/>
      <c r="B693" s="5"/>
      <c r="C693" s="5"/>
      <c r="D693" s="164"/>
      <c r="E693" s="6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7"/>
      <c r="R693" s="7"/>
      <c r="S693" s="7"/>
      <c r="T693" s="7"/>
      <c r="U693" s="7"/>
      <c r="V693" s="7"/>
      <c r="W693" s="7"/>
      <c r="X693" s="5"/>
      <c r="Y693" s="5"/>
      <c r="Z693" s="5"/>
      <c r="AA693" s="5"/>
      <c r="AB693" s="5"/>
    </row>
    <row r="694" spans="1:28" ht="12.75" customHeight="1" x14ac:dyDescent="0.25">
      <c r="A694" s="5"/>
      <c r="B694" s="5"/>
      <c r="C694" s="5"/>
      <c r="D694" s="164"/>
      <c r="E694" s="6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7"/>
      <c r="R694" s="7"/>
      <c r="S694" s="7"/>
      <c r="T694" s="7"/>
      <c r="U694" s="7"/>
      <c r="V694" s="7"/>
      <c r="W694" s="7"/>
      <c r="X694" s="5"/>
      <c r="Y694" s="5"/>
      <c r="Z694" s="5"/>
      <c r="AA694" s="5"/>
      <c r="AB694" s="5"/>
    </row>
    <row r="695" spans="1:28" ht="12.75" customHeight="1" x14ac:dyDescent="0.25">
      <c r="A695" s="5"/>
      <c r="B695" s="5"/>
      <c r="C695" s="5"/>
      <c r="D695" s="164"/>
      <c r="E695" s="6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7"/>
      <c r="R695" s="7"/>
      <c r="S695" s="7"/>
      <c r="T695" s="7"/>
      <c r="U695" s="7"/>
      <c r="V695" s="7"/>
      <c r="W695" s="7"/>
      <c r="X695" s="5"/>
      <c r="Y695" s="5"/>
      <c r="Z695" s="5"/>
      <c r="AA695" s="5"/>
      <c r="AB695" s="5"/>
    </row>
    <row r="696" spans="1:28" ht="12.75" customHeight="1" x14ac:dyDescent="0.25">
      <c r="A696" s="5"/>
      <c r="B696" s="5"/>
      <c r="C696" s="5"/>
      <c r="D696" s="164"/>
      <c r="E696" s="6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7"/>
      <c r="R696" s="7"/>
      <c r="S696" s="7"/>
      <c r="T696" s="7"/>
      <c r="U696" s="7"/>
      <c r="V696" s="7"/>
      <c r="W696" s="7"/>
      <c r="X696" s="5"/>
      <c r="Y696" s="5"/>
      <c r="Z696" s="5"/>
      <c r="AA696" s="5"/>
      <c r="AB696" s="5"/>
    </row>
    <row r="697" spans="1:28" ht="12.75" customHeight="1" x14ac:dyDescent="0.25">
      <c r="A697" s="5"/>
      <c r="B697" s="5"/>
      <c r="C697" s="5"/>
      <c r="D697" s="164"/>
      <c r="E697" s="6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7"/>
      <c r="R697" s="7"/>
      <c r="S697" s="7"/>
      <c r="T697" s="7"/>
      <c r="U697" s="7"/>
      <c r="V697" s="7"/>
      <c r="W697" s="7"/>
      <c r="X697" s="5"/>
      <c r="Y697" s="5"/>
      <c r="Z697" s="5"/>
      <c r="AA697" s="5"/>
      <c r="AB697" s="5"/>
    </row>
    <row r="698" spans="1:28" ht="12.75" customHeight="1" x14ac:dyDescent="0.25">
      <c r="A698" s="5"/>
      <c r="B698" s="5"/>
      <c r="C698" s="5"/>
      <c r="D698" s="164"/>
      <c r="E698" s="6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7"/>
      <c r="R698" s="7"/>
      <c r="S698" s="7"/>
      <c r="T698" s="7"/>
      <c r="U698" s="7"/>
      <c r="V698" s="7"/>
      <c r="W698" s="7"/>
      <c r="X698" s="5"/>
      <c r="Y698" s="5"/>
      <c r="Z698" s="5"/>
      <c r="AA698" s="5"/>
      <c r="AB698" s="5"/>
    </row>
    <row r="699" spans="1:28" ht="12.75" customHeight="1" x14ac:dyDescent="0.25">
      <c r="A699" s="5"/>
      <c r="B699" s="5"/>
      <c r="C699" s="5"/>
      <c r="D699" s="164"/>
      <c r="E699" s="6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7"/>
      <c r="R699" s="7"/>
      <c r="S699" s="7"/>
      <c r="T699" s="7"/>
      <c r="U699" s="7"/>
      <c r="V699" s="7"/>
      <c r="W699" s="7"/>
      <c r="X699" s="5"/>
      <c r="Y699" s="5"/>
      <c r="Z699" s="5"/>
      <c r="AA699" s="5"/>
      <c r="AB699" s="5"/>
    </row>
    <row r="700" spans="1:28" ht="12.75" customHeight="1" x14ac:dyDescent="0.25">
      <c r="A700" s="5"/>
      <c r="B700" s="5"/>
      <c r="C700" s="5"/>
      <c r="D700" s="164"/>
      <c r="E700" s="6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7"/>
      <c r="R700" s="7"/>
      <c r="S700" s="7"/>
      <c r="T700" s="7"/>
      <c r="U700" s="7"/>
      <c r="V700" s="7"/>
      <c r="W700" s="7"/>
      <c r="X700" s="5"/>
      <c r="Y700" s="5"/>
      <c r="Z700" s="5"/>
      <c r="AA700" s="5"/>
      <c r="AB700" s="5"/>
    </row>
    <row r="701" spans="1:28" ht="12.75" customHeight="1" x14ac:dyDescent="0.25">
      <c r="A701" s="5"/>
      <c r="B701" s="5"/>
      <c r="C701" s="5"/>
      <c r="D701" s="164"/>
      <c r="E701" s="6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7"/>
      <c r="R701" s="7"/>
      <c r="S701" s="7"/>
      <c r="T701" s="7"/>
      <c r="U701" s="7"/>
      <c r="V701" s="7"/>
      <c r="W701" s="7"/>
      <c r="X701" s="5"/>
      <c r="Y701" s="5"/>
      <c r="Z701" s="5"/>
      <c r="AA701" s="5"/>
      <c r="AB701" s="5"/>
    </row>
    <row r="702" spans="1:28" ht="12.75" customHeight="1" x14ac:dyDescent="0.25">
      <c r="A702" s="5"/>
      <c r="B702" s="5"/>
      <c r="C702" s="5"/>
      <c r="D702" s="164"/>
      <c r="E702" s="6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7"/>
      <c r="R702" s="7"/>
      <c r="S702" s="7"/>
      <c r="T702" s="7"/>
      <c r="U702" s="7"/>
      <c r="V702" s="7"/>
      <c r="W702" s="7"/>
      <c r="X702" s="5"/>
      <c r="Y702" s="5"/>
      <c r="Z702" s="5"/>
      <c r="AA702" s="5"/>
      <c r="AB702" s="5"/>
    </row>
    <row r="703" spans="1:28" ht="12.75" customHeight="1" x14ac:dyDescent="0.25">
      <c r="A703" s="5"/>
      <c r="B703" s="5"/>
      <c r="C703" s="5"/>
      <c r="D703" s="164"/>
      <c r="E703" s="6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7"/>
      <c r="R703" s="7"/>
      <c r="S703" s="7"/>
      <c r="T703" s="7"/>
      <c r="U703" s="7"/>
      <c r="V703" s="7"/>
      <c r="W703" s="7"/>
      <c r="X703" s="5"/>
      <c r="Y703" s="5"/>
      <c r="Z703" s="5"/>
      <c r="AA703" s="5"/>
      <c r="AB703" s="5"/>
    </row>
    <row r="704" spans="1:28" ht="12.75" customHeight="1" x14ac:dyDescent="0.25">
      <c r="A704" s="5"/>
      <c r="B704" s="5"/>
      <c r="C704" s="5"/>
      <c r="D704" s="164"/>
      <c r="E704" s="6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7"/>
      <c r="R704" s="7"/>
      <c r="S704" s="7"/>
      <c r="T704" s="7"/>
      <c r="U704" s="7"/>
      <c r="V704" s="7"/>
      <c r="W704" s="7"/>
      <c r="X704" s="5"/>
      <c r="Y704" s="5"/>
      <c r="Z704" s="5"/>
      <c r="AA704" s="5"/>
      <c r="AB704" s="5"/>
    </row>
    <row r="705" spans="1:28" ht="12.75" customHeight="1" x14ac:dyDescent="0.25">
      <c r="A705" s="5"/>
      <c r="B705" s="5"/>
      <c r="C705" s="5"/>
      <c r="D705" s="164"/>
      <c r="E705" s="6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7"/>
      <c r="R705" s="7"/>
      <c r="S705" s="7"/>
      <c r="T705" s="7"/>
      <c r="U705" s="7"/>
      <c r="V705" s="7"/>
      <c r="W705" s="7"/>
      <c r="X705" s="5"/>
      <c r="Y705" s="5"/>
      <c r="Z705" s="5"/>
      <c r="AA705" s="5"/>
      <c r="AB705" s="5"/>
    </row>
    <row r="706" spans="1:28" ht="12.75" customHeight="1" x14ac:dyDescent="0.25">
      <c r="A706" s="5"/>
      <c r="B706" s="5"/>
      <c r="C706" s="5"/>
      <c r="D706" s="164"/>
      <c r="E706" s="6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7"/>
      <c r="R706" s="7"/>
      <c r="S706" s="7"/>
      <c r="T706" s="7"/>
      <c r="U706" s="7"/>
      <c r="V706" s="7"/>
      <c r="W706" s="7"/>
      <c r="X706" s="5"/>
      <c r="Y706" s="5"/>
      <c r="Z706" s="5"/>
      <c r="AA706" s="5"/>
      <c r="AB706" s="5"/>
    </row>
    <row r="707" spans="1:28" ht="12.75" customHeight="1" x14ac:dyDescent="0.25">
      <c r="A707" s="5"/>
      <c r="B707" s="5"/>
      <c r="C707" s="5"/>
      <c r="D707" s="164"/>
      <c r="E707" s="6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7"/>
      <c r="R707" s="7"/>
      <c r="S707" s="7"/>
      <c r="T707" s="7"/>
      <c r="U707" s="7"/>
      <c r="V707" s="7"/>
      <c r="W707" s="7"/>
      <c r="X707" s="5"/>
      <c r="Y707" s="5"/>
      <c r="Z707" s="5"/>
      <c r="AA707" s="5"/>
      <c r="AB707" s="5"/>
    </row>
    <row r="708" spans="1:28" ht="12.75" customHeight="1" x14ac:dyDescent="0.25">
      <c r="A708" s="5"/>
      <c r="B708" s="5"/>
      <c r="C708" s="5"/>
      <c r="D708" s="164"/>
      <c r="E708" s="6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7"/>
      <c r="R708" s="7"/>
      <c r="S708" s="7"/>
      <c r="T708" s="7"/>
      <c r="U708" s="7"/>
      <c r="V708" s="7"/>
      <c r="W708" s="7"/>
      <c r="X708" s="5"/>
      <c r="Y708" s="5"/>
      <c r="Z708" s="5"/>
      <c r="AA708" s="5"/>
      <c r="AB708" s="5"/>
    </row>
    <row r="709" spans="1:28" ht="12.75" customHeight="1" x14ac:dyDescent="0.25">
      <c r="A709" s="5"/>
      <c r="B709" s="5"/>
      <c r="C709" s="5"/>
      <c r="D709" s="164"/>
      <c r="E709" s="6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7"/>
      <c r="R709" s="7"/>
      <c r="S709" s="7"/>
      <c r="T709" s="7"/>
      <c r="U709" s="7"/>
      <c r="V709" s="7"/>
      <c r="W709" s="7"/>
      <c r="X709" s="5"/>
      <c r="Y709" s="5"/>
      <c r="Z709" s="5"/>
      <c r="AA709" s="5"/>
      <c r="AB709" s="5"/>
    </row>
    <row r="710" spans="1:28" ht="12.75" customHeight="1" x14ac:dyDescent="0.25">
      <c r="A710" s="5"/>
      <c r="B710" s="5"/>
      <c r="C710" s="5"/>
      <c r="D710" s="164"/>
      <c r="E710" s="6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7"/>
      <c r="R710" s="7"/>
      <c r="S710" s="7"/>
      <c r="T710" s="7"/>
      <c r="U710" s="7"/>
      <c r="V710" s="7"/>
      <c r="W710" s="7"/>
      <c r="X710" s="5"/>
      <c r="Y710" s="5"/>
      <c r="Z710" s="5"/>
      <c r="AA710" s="5"/>
      <c r="AB710" s="5"/>
    </row>
    <row r="711" spans="1:28" ht="12.75" customHeight="1" x14ac:dyDescent="0.25">
      <c r="A711" s="5"/>
      <c r="B711" s="5"/>
      <c r="C711" s="5"/>
      <c r="D711" s="164"/>
      <c r="E711" s="6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7"/>
      <c r="R711" s="7"/>
      <c r="S711" s="7"/>
      <c r="T711" s="7"/>
      <c r="U711" s="7"/>
      <c r="V711" s="7"/>
      <c r="W711" s="7"/>
      <c r="X711" s="5"/>
      <c r="Y711" s="5"/>
      <c r="Z711" s="5"/>
      <c r="AA711" s="5"/>
      <c r="AB711" s="5"/>
    </row>
    <row r="712" spans="1:28" ht="12.75" customHeight="1" x14ac:dyDescent="0.25">
      <c r="A712" s="5"/>
      <c r="B712" s="5"/>
      <c r="C712" s="5"/>
      <c r="D712" s="164"/>
      <c r="E712" s="6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7"/>
      <c r="R712" s="7"/>
      <c r="S712" s="7"/>
      <c r="T712" s="7"/>
      <c r="U712" s="7"/>
      <c r="V712" s="7"/>
      <c r="W712" s="7"/>
      <c r="X712" s="5"/>
      <c r="Y712" s="5"/>
      <c r="Z712" s="5"/>
      <c r="AA712" s="5"/>
      <c r="AB712" s="5"/>
    </row>
    <row r="713" spans="1:28" ht="12.75" customHeight="1" x14ac:dyDescent="0.25">
      <c r="A713" s="5"/>
      <c r="B713" s="5"/>
      <c r="C713" s="5"/>
      <c r="D713" s="164"/>
      <c r="E713" s="6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7"/>
      <c r="R713" s="7"/>
      <c r="S713" s="7"/>
      <c r="T713" s="7"/>
      <c r="U713" s="7"/>
      <c r="V713" s="7"/>
      <c r="W713" s="7"/>
      <c r="X713" s="5"/>
      <c r="Y713" s="5"/>
      <c r="Z713" s="5"/>
      <c r="AA713" s="5"/>
      <c r="AB713" s="5"/>
    </row>
    <row r="714" spans="1:28" ht="12.75" customHeight="1" x14ac:dyDescent="0.25">
      <c r="A714" s="5"/>
      <c r="B714" s="5"/>
      <c r="C714" s="5"/>
      <c r="D714" s="164"/>
      <c r="E714" s="6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7"/>
      <c r="R714" s="7"/>
      <c r="S714" s="7"/>
      <c r="T714" s="7"/>
      <c r="U714" s="7"/>
      <c r="V714" s="7"/>
      <c r="W714" s="7"/>
      <c r="X714" s="5"/>
      <c r="Y714" s="5"/>
      <c r="Z714" s="5"/>
      <c r="AA714" s="5"/>
      <c r="AB714" s="5"/>
    </row>
    <row r="715" spans="1:28" ht="12.75" customHeight="1" x14ac:dyDescent="0.25">
      <c r="A715" s="5"/>
      <c r="B715" s="5"/>
      <c r="C715" s="5"/>
      <c r="D715" s="164"/>
      <c r="E715" s="6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7"/>
      <c r="R715" s="7"/>
      <c r="S715" s="7"/>
      <c r="T715" s="7"/>
      <c r="U715" s="7"/>
      <c r="V715" s="7"/>
      <c r="W715" s="7"/>
      <c r="X715" s="5"/>
      <c r="Y715" s="5"/>
      <c r="Z715" s="5"/>
      <c r="AA715" s="5"/>
      <c r="AB715" s="5"/>
    </row>
    <row r="716" spans="1:28" ht="12.75" customHeight="1" x14ac:dyDescent="0.25">
      <c r="A716" s="5"/>
      <c r="B716" s="5"/>
      <c r="C716" s="5"/>
      <c r="D716" s="164"/>
      <c r="E716" s="6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7"/>
      <c r="R716" s="7"/>
      <c r="S716" s="7"/>
      <c r="T716" s="7"/>
      <c r="U716" s="7"/>
      <c r="V716" s="7"/>
      <c r="W716" s="7"/>
      <c r="X716" s="5"/>
      <c r="Y716" s="5"/>
      <c r="Z716" s="5"/>
      <c r="AA716" s="5"/>
      <c r="AB716" s="5"/>
    </row>
    <row r="717" spans="1:28" ht="12.75" customHeight="1" x14ac:dyDescent="0.25">
      <c r="A717" s="5"/>
      <c r="B717" s="5"/>
      <c r="C717" s="5"/>
      <c r="D717" s="164"/>
      <c r="E717" s="6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7"/>
      <c r="R717" s="7"/>
      <c r="S717" s="7"/>
      <c r="T717" s="7"/>
      <c r="U717" s="7"/>
      <c r="V717" s="7"/>
      <c r="W717" s="7"/>
      <c r="X717" s="5"/>
      <c r="Y717" s="5"/>
      <c r="Z717" s="5"/>
      <c r="AA717" s="5"/>
      <c r="AB717" s="5"/>
    </row>
    <row r="718" spans="1:28" ht="12.75" customHeight="1" x14ac:dyDescent="0.25">
      <c r="A718" s="5"/>
      <c r="B718" s="5"/>
      <c r="C718" s="5"/>
      <c r="D718" s="164"/>
      <c r="E718" s="6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7"/>
      <c r="R718" s="7"/>
      <c r="S718" s="7"/>
      <c r="T718" s="7"/>
      <c r="U718" s="7"/>
      <c r="V718" s="7"/>
      <c r="W718" s="7"/>
      <c r="X718" s="5"/>
      <c r="Y718" s="5"/>
      <c r="Z718" s="5"/>
      <c r="AA718" s="5"/>
      <c r="AB718" s="5"/>
    </row>
    <row r="719" spans="1:28" ht="12.75" customHeight="1" x14ac:dyDescent="0.25">
      <c r="A719" s="5"/>
      <c r="B719" s="5"/>
      <c r="C719" s="5"/>
      <c r="D719" s="164"/>
      <c r="E719" s="6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7"/>
      <c r="R719" s="7"/>
      <c r="S719" s="7"/>
      <c r="T719" s="7"/>
      <c r="U719" s="7"/>
      <c r="V719" s="7"/>
      <c r="W719" s="7"/>
      <c r="X719" s="5"/>
      <c r="Y719" s="5"/>
      <c r="Z719" s="5"/>
      <c r="AA719" s="5"/>
      <c r="AB719" s="5"/>
    </row>
    <row r="720" spans="1:28" ht="12.75" customHeight="1" x14ac:dyDescent="0.25">
      <c r="A720" s="5"/>
      <c r="B720" s="5"/>
      <c r="C720" s="5"/>
      <c r="D720" s="164"/>
      <c r="E720" s="6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7"/>
      <c r="R720" s="7"/>
      <c r="S720" s="7"/>
      <c r="T720" s="7"/>
      <c r="U720" s="7"/>
      <c r="V720" s="7"/>
      <c r="W720" s="7"/>
      <c r="X720" s="5"/>
      <c r="Y720" s="5"/>
      <c r="Z720" s="5"/>
      <c r="AA720" s="5"/>
      <c r="AB720" s="5"/>
    </row>
    <row r="721" spans="1:28" ht="12.75" customHeight="1" x14ac:dyDescent="0.25">
      <c r="A721" s="5"/>
      <c r="B721" s="5"/>
      <c r="C721" s="5"/>
      <c r="D721" s="164"/>
      <c r="E721" s="6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7"/>
      <c r="R721" s="7"/>
      <c r="S721" s="7"/>
      <c r="T721" s="7"/>
      <c r="U721" s="7"/>
      <c r="V721" s="7"/>
      <c r="W721" s="7"/>
      <c r="X721" s="5"/>
      <c r="Y721" s="5"/>
      <c r="Z721" s="5"/>
      <c r="AA721" s="5"/>
      <c r="AB721" s="5"/>
    </row>
    <row r="722" spans="1:28" ht="12.75" customHeight="1" x14ac:dyDescent="0.25">
      <c r="A722" s="5"/>
      <c r="B722" s="5"/>
      <c r="C722" s="5"/>
      <c r="D722" s="164"/>
      <c r="E722" s="6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7"/>
      <c r="R722" s="7"/>
      <c r="S722" s="7"/>
      <c r="T722" s="7"/>
      <c r="U722" s="7"/>
      <c r="V722" s="7"/>
      <c r="W722" s="7"/>
      <c r="X722" s="5"/>
      <c r="Y722" s="5"/>
      <c r="Z722" s="5"/>
      <c r="AA722" s="5"/>
      <c r="AB722" s="5"/>
    </row>
    <row r="723" spans="1:28" ht="12.75" customHeight="1" x14ac:dyDescent="0.25">
      <c r="A723" s="5"/>
      <c r="B723" s="5"/>
      <c r="C723" s="5"/>
      <c r="D723" s="164"/>
      <c r="E723" s="6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7"/>
      <c r="R723" s="7"/>
      <c r="S723" s="7"/>
      <c r="T723" s="7"/>
      <c r="U723" s="7"/>
      <c r="V723" s="7"/>
      <c r="W723" s="7"/>
      <c r="X723" s="5"/>
      <c r="Y723" s="5"/>
      <c r="Z723" s="5"/>
      <c r="AA723" s="5"/>
      <c r="AB723" s="5"/>
    </row>
    <row r="724" spans="1:28" ht="12.75" customHeight="1" x14ac:dyDescent="0.25">
      <c r="A724" s="5"/>
      <c r="B724" s="5"/>
      <c r="C724" s="5"/>
      <c r="D724" s="164"/>
      <c r="E724" s="6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7"/>
      <c r="R724" s="7"/>
      <c r="S724" s="7"/>
      <c r="T724" s="7"/>
      <c r="U724" s="7"/>
      <c r="V724" s="7"/>
      <c r="W724" s="7"/>
      <c r="X724" s="5"/>
      <c r="Y724" s="5"/>
      <c r="Z724" s="5"/>
      <c r="AA724" s="5"/>
      <c r="AB724" s="5"/>
    </row>
    <row r="725" spans="1:28" ht="12.75" customHeight="1" x14ac:dyDescent="0.25">
      <c r="A725" s="5"/>
      <c r="B725" s="5"/>
      <c r="C725" s="5"/>
      <c r="D725" s="164"/>
      <c r="E725" s="6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7"/>
      <c r="R725" s="7"/>
      <c r="S725" s="7"/>
      <c r="T725" s="7"/>
      <c r="U725" s="7"/>
      <c r="V725" s="7"/>
      <c r="W725" s="7"/>
      <c r="X725" s="5"/>
      <c r="Y725" s="5"/>
      <c r="Z725" s="5"/>
      <c r="AA725" s="5"/>
      <c r="AB725" s="5"/>
    </row>
    <row r="726" spans="1:28" ht="12.75" customHeight="1" x14ac:dyDescent="0.25">
      <c r="A726" s="5"/>
      <c r="B726" s="5"/>
      <c r="C726" s="5"/>
      <c r="D726" s="164"/>
      <c r="E726" s="6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7"/>
      <c r="R726" s="7"/>
      <c r="S726" s="7"/>
      <c r="T726" s="7"/>
      <c r="U726" s="7"/>
      <c r="V726" s="7"/>
      <c r="W726" s="7"/>
      <c r="X726" s="5"/>
      <c r="Y726" s="5"/>
      <c r="Z726" s="5"/>
      <c r="AA726" s="5"/>
      <c r="AB726" s="5"/>
    </row>
    <row r="727" spans="1:28" ht="12.75" customHeight="1" x14ac:dyDescent="0.25">
      <c r="A727" s="5"/>
      <c r="B727" s="5"/>
      <c r="C727" s="5"/>
      <c r="D727" s="164"/>
      <c r="E727" s="6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7"/>
      <c r="R727" s="7"/>
      <c r="S727" s="7"/>
      <c r="T727" s="7"/>
      <c r="U727" s="7"/>
      <c r="V727" s="7"/>
      <c r="W727" s="7"/>
      <c r="X727" s="5"/>
      <c r="Y727" s="5"/>
      <c r="Z727" s="5"/>
      <c r="AA727" s="5"/>
      <c r="AB727" s="5"/>
    </row>
    <row r="728" spans="1:28" ht="12.75" customHeight="1" x14ac:dyDescent="0.25">
      <c r="A728" s="5"/>
      <c r="B728" s="5"/>
      <c r="C728" s="5"/>
      <c r="D728" s="164"/>
      <c r="E728" s="6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7"/>
      <c r="R728" s="7"/>
      <c r="S728" s="7"/>
      <c r="T728" s="7"/>
      <c r="U728" s="7"/>
      <c r="V728" s="7"/>
      <c r="W728" s="7"/>
      <c r="X728" s="5"/>
      <c r="Y728" s="5"/>
      <c r="Z728" s="5"/>
      <c r="AA728" s="5"/>
      <c r="AB728" s="5"/>
    </row>
    <row r="729" spans="1:28" ht="12.75" customHeight="1" x14ac:dyDescent="0.25">
      <c r="A729" s="5"/>
      <c r="B729" s="5"/>
      <c r="C729" s="5"/>
      <c r="D729" s="164"/>
      <c r="E729" s="6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7"/>
      <c r="R729" s="7"/>
      <c r="S729" s="7"/>
      <c r="T729" s="7"/>
      <c r="U729" s="7"/>
      <c r="V729" s="7"/>
      <c r="W729" s="7"/>
      <c r="X729" s="5"/>
      <c r="Y729" s="5"/>
      <c r="Z729" s="5"/>
      <c r="AA729" s="5"/>
      <c r="AB729" s="5"/>
    </row>
    <row r="730" spans="1:28" ht="12.75" customHeight="1" x14ac:dyDescent="0.25">
      <c r="A730" s="5"/>
      <c r="B730" s="5"/>
      <c r="C730" s="5"/>
      <c r="D730" s="164"/>
      <c r="E730" s="6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7"/>
      <c r="R730" s="7"/>
      <c r="S730" s="7"/>
      <c r="T730" s="7"/>
      <c r="U730" s="7"/>
      <c r="V730" s="7"/>
      <c r="W730" s="7"/>
      <c r="X730" s="5"/>
      <c r="Y730" s="5"/>
      <c r="Z730" s="5"/>
      <c r="AA730" s="5"/>
      <c r="AB730" s="5"/>
    </row>
    <row r="731" spans="1:28" ht="12.75" customHeight="1" x14ac:dyDescent="0.25">
      <c r="A731" s="5"/>
      <c r="B731" s="5"/>
      <c r="C731" s="5"/>
      <c r="D731" s="164"/>
      <c r="E731" s="6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7"/>
      <c r="R731" s="7"/>
      <c r="S731" s="7"/>
      <c r="T731" s="7"/>
      <c r="U731" s="7"/>
      <c r="V731" s="7"/>
      <c r="W731" s="7"/>
      <c r="X731" s="5"/>
      <c r="Y731" s="5"/>
      <c r="Z731" s="5"/>
      <c r="AA731" s="5"/>
      <c r="AB731" s="5"/>
    </row>
    <row r="732" spans="1:28" ht="12.75" customHeight="1" x14ac:dyDescent="0.25">
      <c r="A732" s="5"/>
      <c r="B732" s="5"/>
      <c r="C732" s="5"/>
      <c r="D732" s="164"/>
      <c r="E732" s="6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7"/>
      <c r="R732" s="7"/>
      <c r="S732" s="7"/>
      <c r="T732" s="7"/>
      <c r="U732" s="7"/>
      <c r="V732" s="7"/>
      <c r="W732" s="7"/>
      <c r="X732" s="5"/>
      <c r="Y732" s="5"/>
      <c r="Z732" s="5"/>
      <c r="AA732" s="5"/>
      <c r="AB732" s="5"/>
    </row>
    <row r="733" spans="1:28" ht="12.75" customHeight="1" x14ac:dyDescent="0.25">
      <c r="A733" s="5"/>
      <c r="B733" s="5"/>
      <c r="C733" s="5"/>
      <c r="D733" s="164"/>
      <c r="E733" s="6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7"/>
      <c r="R733" s="7"/>
      <c r="S733" s="7"/>
      <c r="T733" s="7"/>
      <c r="U733" s="7"/>
      <c r="V733" s="7"/>
      <c r="W733" s="7"/>
      <c r="X733" s="5"/>
      <c r="Y733" s="5"/>
      <c r="Z733" s="5"/>
      <c r="AA733" s="5"/>
      <c r="AB733" s="5"/>
    </row>
    <row r="734" spans="1:28" ht="12.75" customHeight="1" x14ac:dyDescent="0.25">
      <c r="A734" s="5"/>
      <c r="B734" s="5"/>
      <c r="C734" s="5"/>
      <c r="D734" s="164"/>
      <c r="E734" s="6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7"/>
      <c r="R734" s="7"/>
      <c r="S734" s="7"/>
      <c r="T734" s="7"/>
      <c r="U734" s="7"/>
      <c r="V734" s="7"/>
      <c r="W734" s="7"/>
      <c r="X734" s="5"/>
      <c r="Y734" s="5"/>
      <c r="Z734" s="5"/>
      <c r="AA734" s="5"/>
      <c r="AB734" s="5"/>
    </row>
    <row r="735" spans="1:28" ht="12.75" customHeight="1" x14ac:dyDescent="0.25">
      <c r="A735" s="5"/>
      <c r="B735" s="5"/>
      <c r="C735" s="5"/>
      <c r="D735" s="164"/>
      <c r="E735" s="6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7"/>
      <c r="R735" s="7"/>
      <c r="S735" s="7"/>
      <c r="T735" s="7"/>
      <c r="U735" s="7"/>
      <c r="V735" s="7"/>
      <c r="W735" s="7"/>
      <c r="X735" s="5"/>
      <c r="Y735" s="5"/>
      <c r="Z735" s="5"/>
      <c r="AA735" s="5"/>
      <c r="AB735" s="5"/>
    </row>
    <row r="736" spans="1:28" ht="12.75" customHeight="1" x14ac:dyDescent="0.25">
      <c r="A736" s="5"/>
      <c r="B736" s="5"/>
      <c r="C736" s="5"/>
      <c r="D736" s="164"/>
      <c r="E736" s="6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7"/>
      <c r="R736" s="7"/>
      <c r="S736" s="7"/>
      <c r="T736" s="7"/>
      <c r="U736" s="7"/>
      <c r="V736" s="7"/>
      <c r="W736" s="7"/>
      <c r="X736" s="5"/>
      <c r="Y736" s="5"/>
      <c r="Z736" s="5"/>
      <c r="AA736" s="5"/>
      <c r="AB736" s="5"/>
    </row>
    <row r="737" spans="1:28" ht="12.75" customHeight="1" x14ac:dyDescent="0.25">
      <c r="A737" s="5"/>
      <c r="B737" s="5"/>
      <c r="C737" s="5"/>
      <c r="D737" s="164"/>
      <c r="E737" s="6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7"/>
      <c r="R737" s="7"/>
      <c r="S737" s="7"/>
      <c r="T737" s="7"/>
      <c r="U737" s="7"/>
      <c r="V737" s="7"/>
      <c r="W737" s="7"/>
      <c r="X737" s="5"/>
      <c r="Y737" s="5"/>
      <c r="Z737" s="5"/>
      <c r="AA737" s="5"/>
      <c r="AB737" s="5"/>
    </row>
    <row r="738" spans="1:28" ht="12.75" customHeight="1" x14ac:dyDescent="0.25">
      <c r="A738" s="5"/>
      <c r="B738" s="5"/>
      <c r="C738" s="5"/>
      <c r="D738" s="164"/>
      <c r="E738" s="6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7"/>
      <c r="R738" s="7"/>
      <c r="S738" s="7"/>
      <c r="T738" s="7"/>
      <c r="U738" s="7"/>
      <c r="V738" s="7"/>
      <c r="W738" s="7"/>
      <c r="X738" s="5"/>
      <c r="Y738" s="5"/>
      <c r="Z738" s="5"/>
      <c r="AA738" s="5"/>
      <c r="AB738" s="5"/>
    </row>
    <row r="739" spans="1:28" ht="12.75" customHeight="1" x14ac:dyDescent="0.25">
      <c r="A739" s="5"/>
      <c r="B739" s="5"/>
      <c r="C739" s="5"/>
      <c r="D739" s="164"/>
      <c r="E739" s="6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7"/>
      <c r="R739" s="7"/>
      <c r="S739" s="7"/>
      <c r="T739" s="7"/>
      <c r="U739" s="7"/>
      <c r="V739" s="7"/>
      <c r="W739" s="7"/>
      <c r="X739" s="5"/>
      <c r="Y739" s="5"/>
      <c r="Z739" s="5"/>
      <c r="AA739" s="5"/>
      <c r="AB739" s="5"/>
    </row>
    <row r="740" spans="1:28" ht="12.75" customHeight="1" x14ac:dyDescent="0.25">
      <c r="A740" s="5"/>
      <c r="B740" s="5"/>
      <c r="C740" s="5"/>
      <c r="D740" s="164"/>
      <c r="E740" s="6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7"/>
      <c r="R740" s="7"/>
      <c r="S740" s="7"/>
      <c r="T740" s="7"/>
      <c r="U740" s="7"/>
      <c r="V740" s="7"/>
      <c r="W740" s="7"/>
      <c r="X740" s="5"/>
      <c r="Y740" s="5"/>
      <c r="Z740" s="5"/>
      <c r="AA740" s="5"/>
      <c r="AB740" s="5"/>
    </row>
    <row r="741" spans="1:28" ht="12.75" customHeight="1" x14ac:dyDescent="0.25">
      <c r="A741" s="5"/>
      <c r="B741" s="5"/>
      <c r="C741" s="5"/>
      <c r="D741" s="164"/>
      <c r="E741" s="6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7"/>
      <c r="R741" s="7"/>
      <c r="S741" s="7"/>
      <c r="T741" s="7"/>
      <c r="U741" s="7"/>
      <c r="V741" s="7"/>
      <c r="W741" s="7"/>
      <c r="X741" s="5"/>
      <c r="Y741" s="5"/>
      <c r="Z741" s="5"/>
      <c r="AA741" s="5"/>
      <c r="AB741" s="5"/>
    </row>
    <row r="742" spans="1:28" ht="12.75" customHeight="1" x14ac:dyDescent="0.25">
      <c r="A742" s="5"/>
      <c r="B742" s="5"/>
      <c r="C742" s="5"/>
      <c r="D742" s="164"/>
      <c r="E742" s="6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7"/>
      <c r="R742" s="7"/>
      <c r="S742" s="7"/>
      <c r="T742" s="7"/>
      <c r="U742" s="7"/>
      <c r="V742" s="7"/>
      <c r="W742" s="7"/>
      <c r="X742" s="5"/>
      <c r="Y742" s="5"/>
      <c r="Z742" s="5"/>
      <c r="AA742" s="5"/>
      <c r="AB742" s="5"/>
    </row>
    <row r="743" spans="1:28" ht="12.75" customHeight="1" x14ac:dyDescent="0.25">
      <c r="A743" s="5"/>
      <c r="B743" s="5"/>
      <c r="C743" s="5"/>
      <c r="D743" s="164"/>
      <c r="E743" s="6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7"/>
      <c r="R743" s="7"/>
      <c r="S743" s="7"/>
      <c r="T743" s="7"/>
      <c r="U743" s="7"/>
      <c r="V743" s="7"/>
      <c r="W743" s="7"/>
      <c r="X743" s="5"/>
      <c r="Y743" s="5"/>
      <c r="Z743" s="5"/>
      <c r="AA743" s="5"/>
      <c r="AB743" s="5"/>
    </row>
    <row r="744" spans="1:28" ht="12.75" customHeight="1" x14ac:dyDescent="0.25">
      <c r="A744" s="5"/>
      <c r="B744" s="5"/>
      <c r="C744" s="5"/>
      <c r="D744" s="164"/>
      <c r="E744" s="6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7"/>
      <c r="R744" s="7"/>
      <c r="S744" s="7"/>
      <c r="T744" s="7"/>
      <c r="U744" s="7"/>
      <c r="V744" s="7"/>
      <c r="W744" s="7"/>
      <c r="X744" s="5"/>
      <c r="Y744" s="5"/>
      <c r="Z744" s="5"/>
      <c r="AA744" s="5"/>
      <c r="AB744" s="5"/>
    </row>
    <row r="745" spans="1:28" ht="12.75" customHeight="1" x14ac:dyDescent="0.25">
      <c r="A745" s="5"/>
      <c r="B745" s="5"/>
      <c r="C745" s="5"/>
      <c r="D745" s="164"/>
      <c r="E745" s="6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7"/>
      <c r="R745" s="7"/>
      <c r="S745" s="7"/>
      <c r="T745" s="7"/>
      <c r="U745" s="7"/>
      <c r="V745" s="7"/>
      <c r="W745" s="7"/>
      <c r="X745" s="5"/>
      <c r="Y745" s="5"/>
      <c r="Z745" s="5"/>
      <c r="AA745" s="5"/>
      <c r="AB745" s="5"/>
    </row>
    <row r="746" spans="1:28" ht="12.75" customHeight="1" x14ac:dyDescent="0.25">
      <c r="A746" s="5"/>
      <c r="B746" s="5"/>
      <c r="C746" s="5"/>
      <c r="D746" s="164"/>
      <c r="E746" s="6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7"/>
      <c r="R746" s="7"/>
      <c r="S746" s="7"/>
      <c r="T746" s="7"/>
      <c r="U746" s="7"/>
      <c r="V746" s="7"/>
      <c r="W746" s="7"/>
      <c r="X746" s="5"/>
      <c r="Y746" s="5"/>
      <c r="Z746" s="5"/>
      <c r="AA746" s="5"/>
      <c r="AB746" s="5"/>
    </row>
    <row r="747" spans="1:28" ht="12.75" customHeight="1" x14ac:dyDescent="0.25">
      <c r="A747" s="5"/>
      <c r="B747" s="5"/>
      <c r="C747" s="5"/>
      <c r="D747" s="164"/>
      <c r="E747" s="6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7"/>
      <c r="R747" s="7"/>
      <c r="S747" s="7"/>
      <c r="T747" s="7"/>
      <c r="U747" s="7"/>
      <c r="V747" s="7"/>
      <c r="W747" s="7"/>
      <c r="X747" s="5"/>
      <c r="Y747" s="5"/>
      <c r="Z747" s="5"/>
      <c r="AA747" s="5"/>
      <c r="AB747" s="5"/>
    </row>
    <row r="748" spans="1:28" ht="12.75" customHeight="1" x14ac:dyDescent="0.25">
      <c r="A748" s="5"/>
      <c r="B748" s="5"/>
      <c r="C748" s="5"/>
      <c r="D748" s="164"/>
      <c r="E748" s="6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7"/>
      <c r="R748" s="7"/>
      <c r="S748" s="7"/>
      <c r="T748" s="7"/>
      <c r="U748" s="7"/>
      <c r="V748" s="7"/>
      <c r="W748" s="7"/>
      <c r="X748" s="5"/>
      <c r="Y748" s="5"/>
      <c r="Z748" s="5"/>
      <c r="AA748" s="5"/>
      <c r="AB748" s="5"/>
    </row>
    <row r="749" spans="1:28" ht="12.75" customHeight="1" x14ac:dyDescent="0.25">
      <c r="A749" s="5"/>
      <c r="B749" s="5"/>
      <c r="C749" s="5"/>
      <c r="D749" s="164"/>
      <c r="E749" s="6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7"/>
      <c r="R749" s="7"/>
      <c r="S749" s="7"/>
      <c r="T749" s="7"/>
      <c r="U749" s="7"/>
      <c r="V749" s="7"/>
      <c r="W749" s="7"/>
      <c r="X749" s="5"/>
      <c r="Y749" s="5"/>
      <c r="Z749" s="5"/>
      <c r="AA749" s="5"/>
      <c r="AB749" s="5"/>
    </row>
    <row r="750" spans="1:28" ht="12.75" customHeight="1" x14ac:dyDescent="0.25">
      <c r="A750" s="5"/>
      <c r="B750" s="5"/>
      <c r="C750" s="5"/>
      <c r="D750" s="164"/>
      <c r="E750" s="6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7"/>
      <c r="R750" s="7"/>
      <c r="S750" s="7"/>
      <c r="T750" s="7"/>
      <c r="U750" s="7"/>
      <c r="V750" s="7"/>
      <c r="W750" s="7"/>
      <c r="X750" s="5"/>
      <c r="Y750" s="5"/>
      <c r="Z750" s="5"/>
      <c r="AA750" s="5"/>
      <c r="AB750" s="5"/>
    </row>
    <row r="751" spans="1:28" ht="12.75" customHeight="1" x14ac:dyDescent="0.25">
      <c r="A751" s="5"/>
      <c r="B751" s="5"/>
      <c r="C751" s="5"/>
      <c r="D751" s="164"/>
      <c r="E751" s="6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7"/>
      <c r="R751" s="7"/>
      <c r="S751" s="7"/>
      <c r="T751" s="7"/>
      <c r="U751" s="7"/>
      <c r="V751" s="7"/>
      <c r="W751" s="7"/>
      <c r="X751" s="5"/>
      <c r="Y751" s="5"/>
      <c r="Z751" s="5"/>
      <c r="AA751" s="5"/>
      <c r="AB751" s="5"/>
    </row>
    <row r="752" spans="1:28" ht="12.75" customHeight="1" x14ac:dyDescent="0.25">
      <c r="A752" s="5"/>
      <c r="B752" s="5"/>
      <c r="C752" s="5"/>
      <c r="D752" s="164"/>
      <c r="E752" s="6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7"/>
      <c r="R752" s="7"/>
      <c r="S752" s="7"/>
      <c r="T752" s="7"/>
      <c r="U752" s="7"/>
      <c r="V752" s="7"/>
      <c r="W752" s="7"/>
      <c r="X752" s="5"/>
      <c r="Y752" s="5"/>
      <c r="Z752" s="5"/>
      <c r="AA752" s="5"/>
      <c r="AB752" s="5"/>
    </row>
    <row r="753" spans="1:28" ht="12.75" customHeight="1" x14ac:dyDescent="0.25">
      <c r="A753" s="5"/>
      <c r="B753" s="5"/>
      <c r="C753" s="5"/>
      <c r="D753" s="164"/>
      <c r="E753" s="6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7"/>
      <c r="R753" s="7"/>
      <c r="S753" s="7"/>
      <c r="T753" s="7"/>
      <c r="U753" s="7"/>
      <c r="V753" s="7"/>
      <c r="W753" s="7"/>
      <c r="X753" s="5"/>
      <c r="Y753" s="5"/>
      <c r="Z753" s="5"/>
      <c r="AA753" s="5"/>
      <c r="AB753" s="5"/>
    </row>
    <row r="754" spans="1:28" ht="12.75" customHeight="1" x14ac:dyDescent="0.25">
      <c r="A754" s="5"/>
      <c r="B754" s="5"/>
      <c r="C754" s="5"/>
      <c r="D754" s="164"/>
      <c r="E754" s="6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7"/>
      <c r="R754" s="7"/>
      <c r="S754" s="7"/>
      <c r="T754" s="7"/>
      <c r="U754" s="7"/>
      <c r="V754" s="7"/>
      <c r="W754" s="7"/>
      <c r="X754" s="5"/>
      <c r="Y754" s="5"/>
      <c r="Z754" s="5"/>
      <c r="AA754" s="5"/>
      <c r="AB754" s="5"/>
    </row>
    <row r="755" spans="1:28" ht="12.75" customHeight="1" x14ac:dyDescent="0.25">
      <c r="A755" s="5"/>
      <c r="B755" s="5"/>
      <c r="C755" s="5"/>
      <c r="D755" s="164"/>
      <c r="E755" s="6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7"/>
      <c r="R755" s="7"/>
      <c r="S755" s="7"/>
      <c r="T755" s="7"/>
      <c r="U755" s="7"/>
      <c r="V755" s="7"/>
      <c r="W755" s="7"/>
      <c r="X755" s="5"/>
      <c r="Y755" s="5"/>
      <c r="Z755" s="5"/>
      <c r="AA755" s="5"/>
      <c r="AB755" s="5"/>
    </row>
    <row r="756" spans="1:28" ht="12.75" customHeight="1" x14ac:dyDescent="0.25">
      <c r="A756" s="5"/>
      <c r="B756" s="5"/>
      <c r="C756" s="5"/>
      <c r="D756" s="164"/>
      <c r="E756" s="6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7"/>
      <c r="R756" s="7"/>
      <c r="S756" s="7"/>
      <c r="T756" s="7"/>
      <c r="U756" s="7"/>
      <c r="V756" s="7"/>
      <c r="W756" s="7"/>
      <c r="X756" s="5"/>
      <c r="Y756" s="5"/>
      <c r="Z756" s="5"/>
      <c r="AA756" s="5"/>
      <c r="AB756" s="5"/>
    </row>
    <row r="757" spans="1:28" ht="12.75" customHeight="1" x14ac:dyDescent="0.25">
      <c r="A757" s="5"/>
      <c r="B757" s="5"/>
      <c r="C757" s="5"/>
      <c r="D757" s="164"/>
      <c r="E757" s="6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7"/>
      <c r="R757" s="7"/>
      <c r="S757" s="7"/>
      <c r="T757" s="7"/>
      <c r="U757" s="7"/>
      <c r="V757" s="7"/>
      <c r="W757" s="7"/>
      <c r="X757" s="5"/>
      <c r="Y757" s="5"/>
      <c r="Z757" s="5"/>
      <c r="AA757" s="5"/>
      <c r="AB757" s="5"/>
    </row>
    <row r="758" spans="1:28" ht="12.75" customHeight="1" x14ac:dyDescent="0.25">
      <c r="A758" s="5"/>
      <c r="B758" s="5"/>
      <c r="C758" s="5"/>
      <c r="D758" s="164"/>
      <c r="E758" s="6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7"/>
      <c r="R758" s="7"/>
      <c r="S758" s="7"/>
      <c r="T758" s="7"/>
      <c r="U758" s="7"/>
      <c r="V758" s="7"/>
      <c r="W758" s="7"/>
      <c r="X758" s="5"/>
      <c r="Y758" s="5"/>
      <c r="Z758" s="5"/>
      <c r="AA758" s="5"/>
      <c r="AB758" s="5"/>
    </row>
    <row r="759" spans="1:28" ht="12.75" customHeight="1" x14ac:dyDescent="0.25">
      <c r="A759" s="5"/>
      <c r="B759" s="5"/>
      <c r="C759" s="5"/>
      <c r="D759" s="164"/>
      <c r="E759" s="6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7"/>
      <c r="R759" s="7"/>
      <c r="S759" s="7"/>
      <c r="T759" s="7"/>
      <c r="U759" s="7"/>
      <c r="V759" s="7"/>
      <c r="W759" s="7"/>
      <c r="X759" s="5"/>
      <c r="Y759" s="5"/>
      <c r="Z759" s="5"/>
      <c r="AA759" s="5"/>
      <c r="AB759" s="5"/>
    </row>
    <row r="760" spans="1:28" ht="12.75" customHeight="1" x14ac:dyDescent="0.25">
      <c r="A760" s="5"/>
      <c r="B760" s="5"/>
      <c r="C760" s="5"/>
      <c r="D760" s="164"/>
      <c r="E760" s="6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7"/>
      <c r="R760" s="7"/>
      <c r="S760" s="7"/>
      <c r="T760" s="7"/>
      <c r="U760" s="7"/>
      <c r="V760" s="7"/>
      <c r="W760" s="7"/>
      <c r="X760" s="5"/>
      <c r="Y760" s="5"/>
      <c r="Z760" s="5"/>
      <c r="AA760" s="5"/>
      <c r="AB760" s="5"/>
    </row>
    <row r="761" spans="1:28" ht="12.75" customHeight="1" x14ac:dyDescent="0.25">
      <c r="A761" s="5"/>
      <c r="B761" s="5"/>
      <c r="C761" s="5"/>
      <c r="D761" s="164"/>
      <c r="E761" s="6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7"/>
      <c r="R761" s="7"/>
      <c r="S761" s="7"/>
      <c r="T761" s="7"/>
      <c r="U761" s="7"/>
      <c r="V761" s="7"/>
      <c r="W761" s="7"/>
      <c r="X761" s="5"/>
      <c r="Y761" s="5"/>
      <c r="Z761" s="5"/>
      <c r="AA761" s="5"/>
      <c r="AB761" s="5"/>
    </row>
    <row r="762" spans="1:28" ht="12.75" customHeight="1" x14ac:dyDescent="0.25">
      <c r="A762" s="5"/>
      <c r="B762" s="5"/>
      <c r="C762" s="5"/>
      <c r="D762" s="164"/>
      <c r="E762" s="6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7"/>
      <c r="R762" s="7"/>
      <c r="S762" s="7"/>
      <c r="T762" s="7"/>
      <c r="U762" s="7"/>
      <c r="V762" s="7"/>
      <c r="W762" s="7"/>
      <c r="X762" s="5"/>
      <c r="Y762" s="5"/>
      <c r="Z762" s="5"/>
      <c r="AA762" s="5"/>
      <c r="AB762" s="5"/>
    </row>
    <row r="763" spans="1:28" ht="12.75" customHeight="1" x14ac:dyDescent="0.25">
      <c r="A763" s="5"/>
      <c r="B763" s="5"/>
      <c r="C763" s="5"/>
      <c r="D763" s="164"/>
      <c r="E763" s="6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7"/>
      <c r="R763" s="7"/>
      <c r="S763" s="7"/>
      <c r="T763" s="7"/>
      <c r="U763" s="7"/>
      <c r="V763" s="7"/>
      <c r="W763" s="7"/>
      <c r="X763" s="5"/>
      <c r="Y763" s="5"/>
      <c r="Z763" s="5"/>
      <c r="AA763" s="5"/>
      <c r="AB763" s="5"/>
    </row>
    <row r="764" spans="1:28" ht="12.75" customHeight="1" x14ac:dyDescent="0.25">
      <c r="A764" s="5"/>
      <c r="B764" s="5"/>
      <c r="C764" s="5"/>
      <c r="D764" s="164"/>
      <c r="E764" s="6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7"/>
      <c r="R764" s="7"/>
      <c r="S764" s="7"/>
      <c r="T764" s="7"/>
      <c r="U764" s="7"/>
      <c r="V764" s="7"/>
      <c r="W764" s="7"/>
      <c r="X764" s="5"/>
      <c r="Y764" s="5"/>
      <c r="Z764" s="5"/>
      <c r="AA764" s="5"/>
      <c r="AB764" s="5"/>
    </row>
    <row r="765" spans="1:28" ht="12.75" customHeight="1" x14ac:dyDescent="0.25">
      <c r="A765" s="5"/>
      <c r="B765" s="5"/>
      <c r="C765" s="5"/>
      <c r="D765" s="164"/>
      <c r="E765" s="6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7"/>
      <c r="R765" s="7"/>
      <c r="S765" s="7"/>
      <c r="T765" s="7"/>
      <c r="U765" s="7"/>
      <c r="V765" s="7"/>
      <c r="W765" s="7"/>
      <c r="X765" s="5"/>
      <c r="Y765" s="5"/>
      <c r="Z765" s="5"/>
      <c r="AA765" s="5"/>
      <c r="AB765" s="5"/>
    </row>
    <row r="766" spans="1:28" ht="12.75" customHeight="1" x14ac:dyDescent="0.25">
      <c r="A766" s="5"/>
      <c r="B766" s="5"/>
      <c r="C766" s="5"/>
      <c r="D766" s="164"/>
      <c r="E766" s="6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7"/>
      <c r="R766" s="7"/>
      <c r="S766" s="7"/>
      <c r="T766" s="7"/>
      <c r="U766" s="7"/>
      <c r="V766" s="7"/>
      <c r="W766" s="7"/>
      <c r="X766" s="5"/>
      <c r="Y766" s="5"/>
      <c r="Z766" s="5"/>
      <c r="AA766" s="5"/>
      <c r="AB766" s="5"/>
    </row>
    <row r="767" spans="1:28" ht="12.75" customHeight="1" x14ac:dyDescent="0.25">
      <c r="A767" s="5"/>
      <c r="B767" s="5"/>
      <c r="C767" s="5"/>
      <c r="D767" s="164"/>
      <c r="E767" s="6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7"/>
      <c r="R767" s="7"/>
      <c r="S767" s="7"/>
      <c r="T767" s="7"/>
      <c r="U767" s="7"/>
      <c r="V767" s="7"/>
      <c r="W767" s="7"/>
      <c r="X767" s="5"/>
      <c r="Y767" s="5"/>
      <c r="Z767" s="5"/>
      <c r="AA767" s="5"/>
      <c r="AB767" s="5"/>
    </row>
    <row r="768" spans="1:28" ht="12.75" customHeight="1" x14ac:dyDescent="0.25">
      <c r="A768" s="5"/>
      <c r="B768" s="5"/>
      <c r="C768" s="5"/>
      <c r="D768" s="164"/>
      <c r="E768" s="6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7"/>
      <c r="R768" s="7"/>
      <c r="S768" s="7"/>
      <c r="T768" s="7"/>
      <c r="U768" s="7"/>
      <c r="V768" s="7"/>
      <c r="W768" s="7"/>
      <c r="X768" s="5"/>
      <c r="Y768" s="5"/>
      <c r="Z768" s="5"/>
      <c r="AA768" s="5"/>
      <c r="AB768" s="5"/>
    </row>
    <row r="769" spans="1:28" ht="12.75" customHeight="1" x14ac:dyDescent="0.25">
      <c r="A769" s="5"/>
      <c r="B769" s="5"/>
      <c r="C769" s="5"/>
      <c r="D769" s="164"/>
      <c r="E769" s="6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7"/>
      <c r="R769" s="7"/>
      <c r="S769" s="7"/>
      <c r="T769" s="7"/>
      <c r="U769" s="7"/>
      <c r="V769" s="7"/>
      <c r="W769" s="7"/>
      <c r="X769" s="5"/>
      <c r="Y769" s="5"/>
      <c r="Z769" s="5"/>
      <c r="AA769" s="5"/>
      <c r="AB769" s="5"/>
    </row>
    <row r="770" spans="1:28" ht="12.75" customHeight="1" x14ac:dyDescent="0.25">
      <c r="A770" s="5"/>
      <c r="B770" s="5"/>
      <c r="C770" s="5"/>
      <c r="D770" s="164"/>
      <c r="E770" s="6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7"/>
      <c r="R770" s="7"/>
      <c r="S770" s="7"/>
      <c r="T770" s="7"/>
      <c r="U770" s="7"/>
      <c r="V770" s="7"/>
      <c r="W770" s="7"/>
      <c r="X770" s="5"/>
      <c r="Y770" s="5"/>
      <c r="Z770" s="5"/>
      <c r="AA770" s="5"/>
      <c r="AB770" s="5"/>
    </row>
    <row r="771" spans="1:28" ht="12.75" customHeight="1" x14ac:dyDescent="0.25">
      <c r="A771" s="5"/>
      <c r="B771" s="5"/>
      <c r="C771" s="5"/>
      <c r="D771" s="164"/>
      <c r="E771" s="6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7"/>
      <c r="R771" s="7"/>
      <c r="S771" s="7"/>
      <c r="T771" s="7"/>
      <c r="U771" s="7"/>
      <c r="V771" s="7"/>
      <c r="W771" s="7"/>
      <c r="X771" s="5"/>
      <c r="Y771" s="5"/>
      <c r="Z771" s="5"/>
      <c r="AA771" s="5"/>
      <c r="AB771" s="5"/>
    </row>
    <row r="772" spans="1:28" ht="12.75" customHeight="1" x14ac:dyDescent="0.25">
      <c r="A772" s="5"/>
      <c r="B772" s="5"/>
      <c r="C772" s="5"/>
      <c r="D772" s="164"/>
      <c r="E772" s="6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7"/>
      <c r="R772" s="7"/>
      <c r="S772" s="7"/>
      <c r="T772" s="7"/>
      <c r="U772" s="7"/>
      <c r="V772" s="7"/>
      <c r="W772" s="7"/>
      <c r="X772" s="5"/>
      <c r="Y772" s="5"/>
      <c r="Z772" s="5"/>
      <c r="AA772" s="5"/>
      <c r="AB772" s="5"/>
    </row>
    <row r="773" spans="1:28" ht="12.75" customHeight="1" x14ac:dyDescent="0.25">
      <c r="A773" s="5"/>
      <c r="B773" s="5"/>
      <c r="C773" s="5"/>
      <c r="D773" s="164"/>
      <c r="E773" s="6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7"/>
      <c r="R773" s="7"/>
      <c r="S773" s="7"/>
      <c r="T773" s="7"/>
      <c r="U773" s="7"/>
      <c r="V773" s="7"/>
      <c r="W773" s="7"/>
      <c r="X773" s="5"/>
      <c r="Y773" s="5"/>
      <c r="Z773" s="5"/>
      <c r="AA773" s="5"/>
      <c r="AB773" s="5"/>
    </row>
    <row r="774" spans="1:28" ht="12.75" customHeight="1" x14ac:dyDescent="0.25">
      <c r="A774" s="5"/>
      <c r="B774" s="5"/>
      <c r="C774" s="5"/>
      <c r="D774" s="164"/>
      <c r="E774" s="6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7"/>
      <c r="R774" s="7"/>
      <c r="S774" s="7"/>
      <c r="T774" s="7"/>
      <c r="U774" s="7"/>
      <c r="V774" s="7"/>
      <c r="W774" s="7"/>
      <c r="X774" s="5"/>
      <c r="Y774" s="5"/>
      <c r="Z774" s="5"/>
      <c r="AA774" s="5"/>
      <c r="AB774" s="5"/>
    </row>
    <row r="775" spans="1:28" ht="12.75" customHeight="1" x14ac:dyDescent="0.25">
      <c r="A775" s="5"/>
      <c r="B775" s="5"/>
      <c r="C775" s="5"/>
      <c r="D775" s="164"/>
      <c r="E775" s="6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7"/>
      <c r="R775" s="7"/>
      <c r="S775" s="7"/>
      <c r="T775" s="7"/>
      <c r="U775" s="7"/>
      <c r="V775" s="7"/>
      <c r="W775" s="7"/>
      <c r="X775" s="5"/>
      <c r="Y775" s="5"/>
      <c r="Z775" s="5"/>
      <c r="AA775" s="5"/>
      <c r="AB775" s="5"/>
    </row>
    <row r="776" spans="1:28" ht="12.75" customHeight="1" x14ac:dyDescent="0.25">
      <c r="A776" s="5"/>
      <c r="B776" s="5"/>
      <c r="C776" s="5"/>
      <c r="D776" s="164"/>
      <c r="E776" s="6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7"/>
      <c r="R776" s="7"/>
      <c r="S776" s="7"/>
      <c r="T776" s="7"/>
      <c r="U776" s="7"/>
      <c r="V776" s="7"/>
      <c r="W776" s="7"/>
      <c r="X776" s="5"/>
      <c r="Y776" s="5"/>
      <c r="Z776" s="5"/>
      <c r="AA776" s="5"/>
      <c r="AB776" s="5"/>
    </row>
    <row r="777" spans="1:28" ht="12.75" customHeight="1" x14ac:dyDescent="0.25">
      <c r="A777" s="5"/>
      <c r="B777" s="5"/>
      <c r="C777" s="5"/>
      <c r="D777" s="164"/>
      <c r="E777" s="6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7"/>
      <c r="R777" s="7"/>
      <c r="S777" s="7"/>
      <c r="T777" s="7"/>
      <c r="U777" s="7"/>
      <c r="V777" s="7"/>
      <c r="W777" s="7"/>
      <c r="X777" s="5"/>
      <c r="Y777" s="5"/>
      <c r="Z777" s="5"/>
      <c r="AA777" s="5"/>
      <c r="AB777" s="5"/>
    </row>
    <row r="778" spans="1:28" ht="12.75" customHeight="1" x14ac:dyDescent="0.25">
      <c r="A778" s="5"/>
      <c r="B778" s="5"/>
      <c r="C778" s="5"/>
      <c r="D778" s="164"/>
      <c r="E778" s="6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7"/>
      <c r="R778" s="7"/>
      <c r="S778" s="7"/>
      <c r="T778" s="7"/>
      <c r="U778" s="7"/>
      <c r="V778" s="7"/>
      <c r="W778" s="7"/>
      <c r="X778" s="5"/>
      <c r="Y778" s="5"/>
      <c r="Z778" s="5"/>
      <c r="AA778" s="5"/>
      <c r="AB778" s="5"/>
    </row>
    <row r="779" spans="1:28" ht="12.75" customHeight="1" x14ac:dyDescent="0.25">
      <c r="A779" s="5"/>
      <c r="B779" s="5"/>
      <c r="C779" s="5"/>
      <c r="D779" s="164"/>
      <c r="E779" s="6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7"/>
      <c r="R779" s="7"/>
      <c r="S779" s="7"/>
      <c r="T779" s="7"/>
      <c r="U779" s="7"/>
      <c r="V779" s="7"/>
      <c r="W779" s="7"/>
      <c r="X779" s="5"/>
      <c r="Y779" s="5"/>
      <c r="Z779" s="5"/>
      <c r="AA779" s="5"/>
      <c r="AB779" s="5"/>
    </row>
    <row r="780" spans="1:28" ht="12.75" customHeight="1" x14ac:dyDescent="0.25">
      <c r="A780" s="5"/>
      <c r="B780" s="5"/>
      <c r="C780" s="5"/>
      <c r="D780" s="164"/>
      <c r="E780" s="6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7"/>
      <c r="R780" s="7"/>
      <c r="S780" s="7"/>
      <c r="T780" s="7"/>
      <c r="U780" s="7"/>
      <c r="V780" s="7"/>
      <c r="W780" s="7"/>
      <c r="X780" s="5"/>
      <c r="Y780" s="5"/>
      <c r="Z780" s="5"/>
      <c r="AA780" s="5"/>
      <c r="AB780" s="5"/>
    </row>
    <row r="781" spans="1:28" ht="12.75" customHeight="1" x14ac:dyDescent="0.25">
      <c r="A781" s="5"/>
      <c r="B781" s="5"/>
      <c r="C781" s="5"/>
      <c r="D781" s="164"/>
      <c r="E781" s="6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7"/>
      <c r="R781" s="7"/>
      <c r="S781" s="7"/>
      <c r="T781" s="7"/>
      <c r="U781" s="7"/>
      <c r="V781" s="7"/>
      <c r="W781" s="7"/>
      <c r="X781" s="5"/>
      <c r="Y781" s="5"/>
      <c r="Z781" s="5"/>
      <c r="AA781" s="5"/>
      <c r="AB781" s="5"/>
    </row>
    <row r="782" spans="1:28" ht="12.75" customHeight="1" x14ac:dyDescent="0.25">
      <c r="A782" s="5"/>
      <c r="B782" s="5"/>
      <c r="C782" s="5"/>
      <c r="D782" s="164"/>
      <c r="E782" s="6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7"/>
      <c r="R782" s="7"/>
      <c r="S782" s="7"/>
      <c r="T782" s="7"/>
      <c r="U782" s="7"/>
      <c r="V782" s="7"/>
      <c r="W782" s="7"/>
      <c r="X782" s="5"/>
      <c r="Y782" s="5"/>
      <c r="Z782" s="5"/>
      <c r="AA782" s="5"/>
      <c r="AB782" s="5"/>
    </row>
    <row r="783" spans="1:28" ht="12.75" customHeight="1" x14ac:dyDescent="0.25">
      <c r="A783" s="5"/>
      <c r="B783" s="5"/>
      <c r="C783" s="5"/>
      <c r="D783" s="164"/>
      <c r="E783" s="6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7"/>
      <c r="R783" s="7"/>
      <c r="S783" s="7"/>
      <c r="T783" s="7"/>
      <c r="U783" s="7"/>
      <c r="V783" s="7"/>
      <c r="W783" s="7"/>
      <c r="X783" s="5"/>
      <c r="Y783" s="5"/>
      <c r="Z783" s="5"/>
      <c r="AA783" s="5"/>
      <c r="AB783" s="5"/>
    </row>
    <row r="784" spans="1:28" ht="12.75" customHeight="1" x14ac:dyDescent="0.25">
      <c r="A784" s="5"/>
      <c r="B784" s="5"/>
      <c r="C784" s="5"/>
      <c r="D784" s="164"/>
      <c r="E784" s="6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7"/>
      <c r="R784" s="7"/>
      <c r="S784" s="7"/>
      <c r="T784" s="7"/>
      <c r="U784" s="7"/>
      <c r="V784" s="7"/>
      <c r="W784" s="7"/>
      <c r="X784" s="5"/>
      <c r="Y784" s="5"/>
      <c r="Z784" s="5"/>
      <c r="AA784" s="5"/>
      <c r="AB784" s="5"/>
    </row>
    <row r="785" spans="1:28" ht="12.75" customHeight="1" x14ac:dyDescent="0.25">
      <c r="A785" s="5"/>
      <c r="B785" s="5"/>
      <c r="C785" s="5"/>
      <c r="D785" s="164"/>
      <c r="E785" s="6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7"/>
      <c r="R785" s="7"/>
      <c r="S785" s="7"/>
      <c r="T785" s="7"/>
      <c r="U785" s="7"/>
      <c r="V785" s="7"/>
      <c r="W785" s="7"/>
      <c r="X785" s="5"/>
      <c r="Y785" s="5"/>
      <c r="Z785" s="5"/>
      <c r="AA785" s="5"/>
      <c r="AB785" s="5"/>
    </row>
    <row r="786" spans="1:28" ht="12.75" customHeight="1" x14ac:dyDescent="0.25">
      <c r="A786" s="5"/>
      <c r="B786" s="5"/>
      <c r="C786" s="5"/>
      <c r="D786" s="164"/>
      <c r="E786" s="6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7"/>
      <c r="R786" s="7"/>
      <c r="S786" s="7"/>
      <c r="T786" s="7"/>
      <c r="U786" s="7"/>
      <c r="V786" s="7"/>
      <c r="W786" s="7"/>
      <c r="X786" s="5"/>
      <c r="Y786" s="5"/>
      <c r="Z786" s="5"/>
      <c r="AA786" s="5"/>
      <c r="AB786" s="5"/>
    </row>
    <row r="787" spans="1:28" ht="12.75" customHeight="1" x14ac:dyDescent="0.25">
      <c r="A787" s="5"/>
      <c r="B787" s="5"/>
      <c r="C787" s="5"/>
      <c r="D787" s="164"/>
      <c r="E787" s="6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7"/>
      <c r="R787" s="7"/>
      <c r="S787" s="7"/>
      <c r="T787" s="7"/>
      <c r="U787" s="7"/>
      <c r="V787" s="7"/>
      <c r="W787" s="7"/>
      <c r="X787" s="5"/>
      <c r="Y787" s="5"/>
      <c r="Z787" s="5"/>
      <c r="AA787" s="5"/>
      <c r="AB787" s="5"/>
    </row>
    <row r="788" spans="1:28" ht="12.75" customHeight="1" x14ac:dyDescent="0.25">
      <c r="A788" s="5"/>
      <c r="B788" s="5"/>
      <c r="C788" s="5"/>
      <c r="D788" s="164"/>
      <c r="E788" s="6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7"/>
      <c r="R788" s="7"/>
      <c r="S788" s="7"/>
      <c r="T788" s="7"/>
      <c r="U788" s="7"/>
      <c r="V788" s="7"/>
      <c r="W788" s="7"/>
      <c r="X788" s="5"/>
      <c r="Y788" s="5"/>
      <c r="Z788" s="5"/>
      <c r="AA788" s="5"/>
      <c r="AB788" s="5"/>
    </row>
    <row r="789" spans="1:28" ht="12.75" customHeight="1" x14ac:dyDescent="0.25">
      <c r="A789" s="5"/>
      <c r="B789" s="5"/>
      <c r="C789" s="5"/>
      <c r="D789" s="164"/>
      <c r="E789" s="6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7"/>
      <c r="R789" s="7"/>
      <c r="S789" s="7"/>
      <c r="T789" s="7"/>
      <c r="U789" s="7"/>
      <c r="V789" s="7"/>
      <c r="W789" s="7"/>
      <c r="X789" s="5"/>
      <c r="Y789" s="5"/>
      <c r="Z789" s="5"/>
      <c r="AA789" s="5"/>
      <c r="AB789" s="5"/>
    </row>
    <row r="790" spans="1:28" ht="12.75" customHeight="1" x14ac:dyDescent="0.25">
      <c r="A790" s="5"/>
      <c r="B790" s="5"/>
      <c r="C790" s="5"/>
      <c r="D790" s="164"/>
      <c r="E790" s="6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7"/>
      <c r="R790" s="7"/>
      <c r="S790" s="7"/>
      <c r="T790" s="7"/>
      <c r="U790" s="7"/>
      <c r="V790" s="7"/>
      <c r="W790" s="7"/>
      <c r="X790" s="5"/>
      <c r="Y790" s="5"/>
      <c r="Z790" s="5"/>
      <c r="AA790" s="5"/>
      <c r="AB790" s="5"/>
    </row>
    <row r="791" spans="1:28" ht="12.75" customHeight="1" x14ac:dyDescent="0.25">
      <c r="A791" s="5"/>
      <c r="B791" s="5"/>
      <c r="C791" s="5"/>
      <c r="D791" s="164"/>
      <c r="E791" s="6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7"/>
      <c r="R791" s="7"/>
      <c r="S791" s="7"/>
      <c r="T791" s="7"/>
      <c r="U791" s="7"/>
      <c r="V791" s="7"/>
      <c r="W791" s="7"/>
      <c r="X791" s="5"/>
      <c r="Y791" s="5"/>
      <c r="Z791" s="5"/>
      <c r="AA791" s="5"/>
      <c r="AB791" s="5"/>
    </row>
    <row r="792" spans="1:28" ht="12.75" customHeight="1" x14ac:dyDescent="0.25">
      <c r="A792" s="5"/>
      <c r="B792" s="5"/>
      <c r="C792" s="5"/>
      <c r="D792" s="164"/>
      <c r="E792" s="6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7"/>
      <c r="R792" s="7"/>
      <c r="S792" s="7"/>
      <c r="T792" s="7"/>
      <c r="U792" s="7"/>
      <c r="V792" s="7"/>
      <c r="W792" s="7"/>
      <c r="X792" s="5"/>
      <c r="Y792" s="5"/>
      <c r="Z792" s="5"/>
      <c r="AA792" s="5"/>
      <c r="AB792" s="5"/>
    </row>
    <row r="793" spans="1:28" ht="12.75" customHeight="1" x14ac:dyDescent="0.25">
      <c r="A793" s="5"/>
      <c r="B793" s="5"/>
      <c r="C793" s="5"/>
      <c r="D793" s="164"/>
      <c r="E793" s="6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7"/>
      <c r="R793" s="7"/>
      <c r="S793" s="7"/>
      <c r="T793" s="7"/>
      <c r="U793" s="7"/>
      <c r="V793" s="7"/>
      <c r="W793" s="7"/>
      <c r="X793" s="5"/>
      <c r="Y793" s="5"/>
      <c r="Z793" s="5"/>
      <c r="AA793" s="5"/>
      <c r="AB793" s="5"/>
    </row>
    <row r="794" spans="1:28" ht="12.75" customHeight="1" x14ac:dyDescent="0.25">
      <c r="A794" s="5"/>
      <c r="B794" s="5"/>
      <c r="C794" s="5"/>
      <c r="D794" s="164"/>
      <c r="E794" s="6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7"/>
      <c r="R794" s="7"/>
      <c r="S794" s="7"/>
      <c r="T794" s="7"/>
      <c r="U794" s="7"/>
      <c r="V794" s="7"/>
      <c r="W794" s="7"/>
      <c r="X794" s="5"/>
      <c r="Y794" s="5"/>
      <c r="Z794" s="5"/>
      <c r="AA794" s="5"/>
      <c r="AB794" s="5"/>
    </row>
    <row r="795" spans="1:28" ht="12.75" customHeight="1" x14ac:dyDescent="0.25">
      <c r="A795" s="5"/>
      <c r="B795" s="5"/>
      <c r="C795" s="5"/>
      <c r="D795" s="164"/>
      <c r="E795" s="6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7"/>
      <c r="R795" s="7"/>
      <c r="S795" s="7"/>
      <c r="T795" s="7"/>
      <c r="U795" s="7"/>
      <c r="V795" s="7"/>
      <c r="W795" s="7"/>
      <c r="X795" s="5"/>
      <c r="Y795" s="5"/>
      <c r="Z795" s="5"/>
      <c r="AA795" s="5"/>
      <c r="AB795" s="5"/>
    </row>
    <row r="796" spans="1:28" ht="12.75" customHeight="1" x14ac:dyDescent="0.25">
      <c r="A796" s="5"/>
      <c r="B796" s="5"/>
      <c r="C796" s="5"/>
      <c r="D796" s="164"/>
      <c r="E796" s="6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7"/>
      <c r="R796" s="7"/>
      <c r="S796" s="7"/>
      <c r="T796" s="7"/>
      <c r="U796" s="7"/>
      <c r="V796" s="7"/>
      <c r="W796" s="7"/>
      <c r="X796" s="5"/>
      <c r="Y796" s="5"/>
      <c r="Z796" s="5"/>
      <c r="AA796" s="5"/>
      <c r="AB796" s="5"/>
    </row>
    <row r="797" spans="1:28" ht="12.75" customHeight="1" x14ac:dyDescent="0.25">
      <c r="A797" s="5"/>
      <c r="B797" s="5"/>
      <c r="C797" s="5"/>
      <c r="D797" s="164"/>
      <c r="E797" s="6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7"/>
      <c r="R797" s="7"/>
      <c r="S797" s="7"/>
      <c r="T797" s="7"/>
      <c r="U797" s="7"/>
      <c r="V797" s="7"/>
      <c r="W797" s="7"/>
      <c r="X797" s="5"/>
      <c r="Y797" s="5"/>
      <c r="Z797" s="5"/>
      <c r="AA797" s="5"/>
      <c r="AB797" s="5"/>
    </row>
    <row r="798" spans="1:28" ht="12.75" customHeight="1" x14ac:dyDescent="0.25">
      <c r="A798" s="5"/>
      <c r="B798" s="5"/>
      <c r="C798" s="5"/>
      <c r="D798" s="164"/>
      <c r="E798" s="6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7"/>
      <c r="R798" s="7"/>
      <c r="S798" s="7"/>
      <c r="T798" s="7"/>
      <c r="U798" s="7"/>
      <c r="V798" s="7"/>
      <c r="W798" s="7"/>
      <c r="X798" s="5"/>
      <c r="Y798" s="5"/>
      <c r="Z798" s="5"/>
      <c r="AA798" s="5"/>
      <c r="AB798" s="5"/>
    </row>
    <row r="799" spans="1:28" ht="12.75" customHeight="1" x14ac:dyDescent="0.25">
      <c r="A799" s="5"/>
      <c r="B799" s="5"/>
      <c r="C799" s="5"/>
      <c r="D799" s="164"/>
      <c r="E799" s="6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7"/>
      <c r="R799" s="7"/>
      <c r="S799" s="7"/>
      <c r="T799" s="7"/>
      <c r="U799" s="7"/>
      <c r="V799" s="7"/>
      <c r="W799" s="7"/>
      <c r="X799" s="5"/>
      <c r="Y799" s="5"/>
      <c r="Z799" s="5"/>
      <c r="AA799" s="5"/>
      <c r="AB799" s="5"/>
    </row>
    <row r="800" spans="1:28" ht="12.75" customHeight="1" x14ac:dyDescent="0.25">
      <c r="A800" s="5"/>
      <c r="B800" s="5"/>
      <c r="C800" s="5"/>
      <c r="D800" s="164"/>
      <c r="E800" s="6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7"/>
      <c r="R800" s="7"/>
      <c r="S800" s="7"/>
      <c r="T800" s="7"/>
      <c r="U800" s="7"/>
      <c r="V800" s="7"/>
      <c r="W800" s="7"/>
      <c r="X800" s="5"/>
      <c r="Y800" s="5"/>
      <c r="Z800" s="5"/>
      <c r="AA800" s="5"/>
      <c r="AB800" s="5"/>
    </row>
    <row r="801" spans="1:28" ht="12.75" customHeight="1" x14ac:dyDescent="0.25">
      <c r="A801" s="5"/>
      <c r="B801" s="5"/>
      <c r="C801" s="5"/>
      <c r="D801" s="164"/>
      <c r="E801" s="6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7"/>
      <c r="R801" s="7"/>
      <c r="S801" s="7"/>
      <c r="T801" s="7"/>
      <c r="U801" s="7"/>
      <c r="V801" s="7"/>
      <c r="W801" s="7"/>
      <c r="X801" s="5"/>
      <c r="Y801" s="5"/>
      <c r="Z801" s="5"/>
      <c r="AA801" s="5"/>
      <c r="AB801" s="5"/>
    </row>
    <row r="802" spans="1:28" ht="12.75" customHeight="1" x14ac:dyDescent="0.25">
      <c r="A802" s="5"/>
      <c r="B802" s="5"/>
      <c r="C802" s="5"/>
      <c r="D802" s="164"/>
      <c r="E802" s="6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7"/>
      <c r="R802" s="7"/>
      <c r="S802" s="7"/>
      <c r="T802" s="7"/>
      <c r="U802" s="7"/>
      <c r="V802" s="7"/>
      <c r="W802" s="7"/>
      <c r="X802" s="5"/>
      <c r="Y802" s="5"/>
      <c r="Z802" s="5"/>
      <c r="AA802" s="5"/>
      <c r="AB802" s="5"/>
    </row>
    <row r="803" spans="1:28" ht="12.75" customHeight="1" x14ac:dyDescent="0.25">
      <c r="A803" s="5"/>
      <c r="B803" s="5"/>
      <c r="C803" s="5"/>
      <c r="D803" s="164"/>
      <c r="E803" s="6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7"/>
      <c r="R803" s="7"/>
      <c r="S803" s="7"/>
      <c r="T803" s="7"/>
      <c r="U803" s="7"/>
      <c r="V803" s="7"/>
      <c r="W803" s="7"/>
      <c r="X803" s="5"/>
      <c r="Y803" s="5"/>
      <c r="Z803" s="5"/>
      <c r="AA803" s="5"/>
      <c r="AB803" s="5"/>
    </row>
    <row r="804" spans="1:28" ht="12.75" customHeight="1" x14ac:dyDescent="0.25">
      <c r="A804" s="5"/>
      <c r="B804" s="5"/>
      <c r="C804" s="5"/>
      <c r="D804" s="164"/>
      <c r="E804" s="6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7"/>
      <c r="R804" s="7"/>
      <c r="S804" s="7"/>
      <c r="T804" s="7"/>
      <c r="U804" s="7"/>
      <c r="V804" s="7"/>
      <c r="W804" s="7"/>
      <c r="X804" s="5"/>
      <c r="Y804" s="5"/>
      <c r="Z804" s="5"/>
      <c r="AA804" s="5"/>
      <c r="AB804" s="5"/>
    </row>
    <row r="805" spans="1:28" ht="12.75" customHeight="1" x14ac:dyDescent="0.25">
      <c r="A805" s="5"/>
      <c r="B805" s="5"/>
      <c r="C805" s="5"/>
      <c r="D805" s="164"/>
      <c r="E805" s="6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7"/>
      <c r="R805" s="7"/>
      <c r="S805" s="7"/>
      <c r="T805" s="7"/>
      <c r="U805" s="7"/>
      <c r="V805" s="7"/>
      <c r="W805" s="7"/>
      <c r="X805" s="5"/>
      <c r="Y805" s="5"/>
      <c r="Z805" s="5"/>
      <c r="AA805" s="5"/>
      <c r="AB805" s="5"/>
    </row>
    <row r="806" spans="1:28" ht="12.75" customHeight="1" x14ac:dyDescent="0.25">
      <c r="A806" s="5"/>
      <c r="B806" s="5"/>
      <c r="C806" s="5"/>
      <c r="D806" s="164"/>
      <c r="E806" s="6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7"/>
      <c r="R806" s="7"/>
      <c r="S806" s="7"/>
      <c r="T806" s="7"/>
      <c r="U806" s="7"/>
      <c r="V806" s="7"/>
      <c r="W806" s="7"/>
      <c r="X806" s="5"/>
      <c r="Y806" s="5"/>
      <c r="Z806" s="5"/>
      <c r="AA806" s="5"/>
      <c r="AB806" s="5"/>
    </row>
    <row r="807" spans="1:28" ht="12.75" customHeight="1" x14ac:dyDescent="0.25">
      <c r="A807" s="5"/>
      <c r="B807" s="5"/>
      <c r="C807" s="5"/>
      <c r="D807" s="164"/>
      <c r="E807" s="6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7"/>
      <c r="R807" s="7"/>
      <c r="S807" s="7"/>
      <c r="T807" s="7"/>
      <c r="U807" s="7"/>
      <c r="V807" s="7"/>
      <c r="W807" s="7"/>
      <c r="X807" s="5"/>
      <c r="Y807" s="5"/>
      <c r="Z807" s="5"/>
      <c r="AA807" s="5"/>
      <c r="AB807" s="5"/>
    </row>
    <row r="808" spans="1:28" ht="12.75" customHeight="1" x14ac:dyDescent="0.25">
      <c r="A808" s="5"/>
      <c r="B808" s="5"/>
      <c r="C808" s="5"/>
      <c r="D808" s="164"/>
      <c r="E808" s="6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7"/>
      <c r="R808" s="7"/>
      <c r="S808" s="7"/>
      <c r="T808" s="7"/>
      <c r="U808" s="7"/>
      <c r="V808" s="7"/>
      <c r="W808" s="7"/>
      <c r="X808" s="5"/>
      <c r="Y808" s="5"/>
      <c r="Z808" s="5"/>
      <c r="AA808" s="5"/>
      <c r="AB808" s="5"/>
    </row>
    <row r="809" spans="1:28" ht="12.75" customHeight="1" x14ac:dyDescent="0.25">
      <c r="A809" s="5"/>
      <c r="B809" s="5"/>
      <c r="C809" s="5"/>
      <c r="D809" s="164"/>
      <c r="E809" s="6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7"/>
      <c r="R809" s="7"/>
      <c r="S809" s="7"/>
      <c r="T809" s="7"/>
      <c r="U809" s="7"/>
      <c r="V809" s="7"/>
      <c r="W809" s="7"/>
      <c r="X809" s="5"/>
      <c r="Y809" s="5"/>
      <c r="Z809" s="5"/>
      <c r="AA809" s="5"/>
      <c r="AB809" s="5"/>
    </row>
    <row r="810" spans="1:28" ht="12.75" customHeight="1" x14ac:dyDescent="0.25">
      <c r="A810" s="5"/>
      <c r="B810" s="5"/>
      <c r="C810" s="5"/>
      <c r="D810" s="164"/>
      <c r="E810" s="6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7"/>
      <c r="R810" s="7"/>
      <c r="S810" s="7"/>
      <c r="T810" s="7"/>
      <c r="U810" s="7"/>
      <c r="V810" s="7"/>
      <c r="W810" s="7"/>
      <c r="X810" s="5"/>
      <c r="Y810" s="5"/>
      <c r="Z810" s="5"/>
      <c r="AA810" s="5"/>
      <c r="AB810" s="5"/>
    </row>
    <row r="811" spans="1:28" ht="12.75" customHeight="1" x14ac:dyDescent="0.25">
      <c r="A811" s="5"/>
      <c r="B811" s="5"/>
      <c r="C811" s="5"/>
      <c r="D811" s="164"/>
      <c r="E811" s="6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7"/>
      <c r="R811" s="7"/>
      <c r="S811" s="7"/>
      <c r="T811" s="7"/>
      <c r="U811" s="7"/>
      <c r="V811" s="7"/>
      <c r="W811" s="7"/>
      <c r="X811" s="5"/>
      <c r="Y811" s="5"/>
      <c r="Z811" s="5"/>
      <c r="AA811" s="5"/>
      <c r="AB811" s="5"/>
    </row>
    <row r="812" spans="1:28" ht="12.75" customHeight="1" x14ac:dyDescent="0.25">
      <c r="A812" s="5"/>
      <c r="B812" s="5"/>
      <c r="C812" s="5"/>
      <c r="D812" s="164"/>
      <c r="E812" s="6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7"/>
      <c r="R812" s="7"/>
      <c r="S812" s="7"/>
      <c r="T812" s="7"/>
      <c r="U812" s="7"/>
      <c r="V812" s="7"/>
      <c r="W812" s="7"/>
      <c r="X812" s="5"/>
      <c r="Y812" s="5"/>
      <c r="Z812" s="5"/>
      <c r="AA812" s="5"/>
      <c r="AB812" s="5"/>
    </row>
    <row r="813" spans="1:28" ht="12.75" customHeight="1" x14ac:dyDescent="0.25">
      <c r="A813" s="5"/>
      <c r="B813" s="5"/>
      <c r="C813" s="5"/>
      <c r="D813" s="164"/>
      <c r="E813" s="6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7"/>
      <c r="R813" s="7"/>
      <c r="S813" s="7"/>
      <c r="T813" s="7"/>
      <c r="U813" s="7"/>
      <c r="V813" s="7"/>
      <c r="W813" s="7"/>
      <c r="X813" s="5"/>
      <c r="Y813" s="5"/>
      <c r="Z813" s="5"/>
      <c r="AA813" s="5"/>
      <c r="AB813" s="5"/>
    </row>
    <row r="814" spans="1:28" ht="12.75" customHeight="1" x14ac:dyDescent="0.25">
      <c r="A814" s="5"/>
      <c r="B814" s="5"/>
      <c r="C814" s="5"/>
      <c r="D814" s="164"/>
      <c r="E814" s="6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7"/>
      <c r="R814" s="7"/>
      <c r="S814" s="7"/>
      <c r="T814" s="7"/>
      <c r="U814" s="7"/>
      <c r="V814" s="7"/>
      <c r="W814" s="7"/>
      <c r="X814" s="5"/>
      <c r="Y814" s="5"/>
      <c r="Z814" s="5"/>
      <c r="AA814" s="5"/>
      <c r="AB814" s="5"/>
    </row>
    <row r="815" spans="1:28" ht="12.75" customHeight="1" x14ac:dyDescent="0.25">
      <c r="A815" s="5"/>
      <c r="B815" s="5"/>
      <c r="C815" s="5"/>
      <c r="D815" s="164"/>
      <c r="E815" s="6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7"/>
      <c r="R815" s="7"/>
      <c r="S815" s="7"/>
      <c r="T815" s="7"/>
      <c r="U815" s="7"/>
      <c r="V815" s="7"/>
      <c r="W815" s="7"/>
      <c r="X815" s="5"/>
      <c r="Y815" s="5"/>
      <c r="Z815" s="5"/>
      <c r="AA815" s="5"/>
      <c r="AB815" s="5"/>
    </row>
    <row r="816" spans="1:28" ht="12.75" customHeight="1" x14ac:dyDescent="0.25">
      <c r="A816" s="5"/>
      <c r="B816" s="5"/>
      <c r="C816" s="5"/>
      <c r="D816" s="164"/>
      <c r="E816" s="6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7"/>
      <c r="R816" s="7"/>
      <c r="S816" s="7"/>
      <c r="T816" s="7"/>
      <c r="U816" s="7"/>
      <c r="V816" s="7"/>
      <c r="W816" s="7"/>
      <c r="X816" s="5"/>
      <c r="Y816" s="5"/>
      <c r="Z816" s="5"/>
      <c r="AA816" s="5"/>
      <c r="AB816" s="5"/>
    </row>
    <row r="817" spans="1:28" ht="12.75" customHeight="1" x14ac:dyDescent="0.25">
      <c r="A817" s="5"/>
      <c r="B817" s="5"/>
      <c r="C817" s="5"/>
      <c r="D817" s="164"/>
      <c r="E817" s="6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7"/>
      <c r="R817" s="7"/>
      <c r="S817" s="7"/>
      <c r="T817" s="7"/>
      <c r="U817" s="7"/>
      <c r="V817" s="7"/>
      <c r="W817" s="7"/>
      <c r="X817" s="5"/>
      <c r="Y817" s="5"/>
      <c r="Z817" s="5"/>
      <c r="AA817" s="5"/>
      <c r="AB817" s="5"/>
    </row>
    <row r="818" spans="1:28" ht="12.75" customHeight="1" x14ac:dyDescent="0.25">
      <c r="A818" s="5"/>
      <c r="B818" s="5"/>
      <c r="C818" s="5"/>
      <c r="D818" s="164"/>
      <c r="E818" s="6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7"/>
      <c r="R818" s="7"/>
      <c r="S818" s="7"/>
      <c r="T818" s="7"/>
      <c r="U818" s="7"/>
      <c r="V818" s="7"/>
      <c r="W818" s="7"/>
      <c r="X818" s="5"/>
      <c r="Y818" s="5"/>
      <c r="Z818" s="5"/>
      <c r="AA818" s="5"/>
      <c r="AB818" s="5"/>
    </row>
    <row r="819" spans="1:28" ht="12.75" customHeight="1" x14ac:dyDescent="0.25">
      <c r="A819" s="5"/>
      <c r="B819" s="5"/>
      <c r="C819" s="5"/>
      <c r="D819" s="164"/>
      <c r="E819" s="6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7"/>
      <c r="R819" s="7"/>
      <c r="S819" s="7"/>
      <c r="T819" s="7"/>
      <c r="U819" s="7"/>
      <c r="V819" s="7"/>
      <c r="W819" s="7"/>
      <c r="X819" s="5"/>
      <c r="Y819" s="5"/>
      <c r="Z819" s="5"/>
      <c r="AA819" s="5"/>
      <c r="AB819" s="5"/>
    </row>
    <row r="820" spans="1:28" ht="12.75" customHeight="1" x14ac:dyDescent="0.25">
      <c r="A820" s="5"/>
      <c r="B820" s="5"/>
      <c r="C820" s="5"/>
      <c r="D820" s="164"/>
      <c r="E820" s="6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7"/>
      <c r="R820" s="7"/>
      <c r="S820" s="7"/>
      <c r="T820" s="7"/>
      <c r="U820" s="7"/>
      <c r="V820" s="7"/>
      <c r="W820" s="7"/>
      <c r="X820" s="5"/>
      <c r="Y820" s="5"/>
      <c r="Z820" s="5"/>
      <c r="AA820" s="5"/>
      <c r="AB820" s="5"/>
    </row>
    <row r="821" spans="1:28" ht="12.75" customHeight="1" x14ac:dyDescent="0.25">
      <c r="A821" s="5"/>
      <c r="B821" s="5"/>
      <c r="C821" s="5"/>
      <c r="D821" s="164"/>
      <c r="E821" s="6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7"/>
      <c r="R821" s="7"/>
      <c r="S821" s="7"/>
      <c r="T821" s="7"/>
      <c r="U821" s="7"/>
      <c r="V821" s="7"/>
      <c r="W821" s="7"/>
      <c r="X821" s="5"/>
      <c r="Y821" s="5"/>
      <c r="Z821" s="5"/>
      <c r="AA821" s="5"/>
      <c r="AB821" s="5"/>
    </row>
    <row r="822" spans="1:28" ht="12.75" customHeight="1" x14ac:dyDescent="0.25">
      <c r="A822" s="5"/>
      <c r="B822" s="5"/>
      <c r="C822" s="5"/>
      <c r="D822" s="164"/>
      <c r="E822" s="6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7"/>
      <c r="R822" s="7"/>
      <c r="S822" s="7"/>
      <c r="T822" s="7"/>
      <c r="U822" s="7"/>
      <c r="V822" s="7"/>
      <c r="W822" s="7"/>
      <c r="X822" s="5"/>
      <c r="Y822" s="5"/>
      <c r="Z822" s="5"/>
      <c r="AA822" s="5"/>
      <c r="AB822" s="5"/>
    </row>
    <row r="823" spans="1:28" ht="12.75" customHeight="1" x14ac:dyDescent="0.25">
      <c r="A823" s="5"/>
      <c r="B823" s="5"/>
      <c r="C823" s="5"/>
      <c r="D823" s="164"/>
      <c r="E823" s="6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7"/>
      <c r="R823" s="7"/>
      <c r="S823" s="7"/>
      <c r="T823" s="7"/>
      <c r="U823" s="7"/>
      <c r="V823" s="7"/>
      <c r="W823" s="7"/>
      <c r="X823" s="5"/>
      <c r="Y823" s="5"/>
      <c r="Z823" s="5"/>
      <c r="AA823" s="5"/>
      <c r="AB823" s="5"/>
    </row>
    <row r="824" spans="1:28" ht="12.75" customHeight="1" x14ac:dyDescent="0.25">
      <c r="A824" s="5"/>
      <c r="B824" s="5"/>
      <c r="C824" s="5"/>
      <c r="D824" s="164"/>
      <c r="E824" s="6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7"/>
      <c r="R824" s="7"/>
      <c r="S824" s="7"/>
      <c r="T824" s="7"/>
      <c r="U824" s="7"/>
      <c r="V824" s="7"/>
      <c r="W824" s="7"/>
      <c r="X824" s="5"/>
      <c r="Y824" s="5"/>
      <c r="Z824" s="5"/>
      <c r="AA824" s="5"/>
      <c r="AB824" s="5"/>
    </row>
    <row r="825" spans="1:28" ht="12.75" customHeight="1" x14ac:dyDescent="0.25">
      <c r="A825" s="5"/>
      <c r="B825" s="5"/>
      <c r="C825" s="5"/>
      <c r="D825" s="164"/>
      <c r="E825" s="6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7"/>
      <c r="R825" s="7"/>
      <c r="S825" s="7"/>
      <c r="T825" s="7"/>
      <c r="U825" s="7"/>
      <c r="V825" s="7"/>
      <c r="W825" s="7"/>
      <c r="X825" s="5"/>
      <c r="Y825" s="5"/>
      <c r="Z825" s="5"/>
      <c r="AA825" s="5"/>
      <c r="AB825" s="5"/>
    </row>
    <row r="826" spans="1:28" ht="12.75" customHeight="1" x14ac:dyDescent="0.25">
      <c r="A826" s="5"/>
      <c r="B826" s="5"/>
      <c r="C826" s="5"/>
      <c r="D826" s="164"/>
      <c r="E826" s="6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7"/>
      <c r="R826" s="7"/>
      <c r="S826" s="7"/>
      <c r="T826" s="7"/>
      <c r="U826" s="7"/>
      <c r="V826" s="7"/>
      <c r="W826" s="7"/>
      <c r="X826" s="5"/>
      <c r="Y826" s="5"/>
      <c r="Z826" s="5"/>
      <c r="AA826" s="5"/>
      <c r="AB826" s="5"/>
    </row>
    <row r="827" spans="1:28" ht="12.75" customHeight="1" x14ac:dyDescent="0.25">
      <c r="A827" s="5"/>
      <c r="B827" s="5"/>
      <c r="C827" s="5"/>
      <c r="D827" s="164"/>
      <c r="E827" s="6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7"/>
      <c r="R827" s="7"/>
      <c r="S827" s="7"/>
      <c r="T827" s="7"/>
      <c r="U827" s="7"/>
      <c r="V827" s="7"/>
      <c r="W827" s="7"/>
      <c r="X827" s="5"/>
      <c r="Y827" s="5"/>
      <c r="Z827" s="5"/>
      <c r="AA827" s="5"/>
      <c r="AB827" s="5"/>
    </row>
    <row r="828" spans="1:28" ht="12.75" customHeight="1" x14ac:dyDescent="0.25">
      <c r="A828" s="5"/>
      <c r="B828" s="5"/>
      <c r="C828" s="5"/>
      <c r="D828" s="164"/>
      <c r="E828" s="6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7"/>
      <c r="R828" s="7"/>
      <c r="S828" s="7"/>
      <c r="T828" s="7"/>
      <c r="U828" s="7"/>
      <c r="V828" s="7"/>
      <c r="W828" s="7"/>
      <c r="X828" s="5"/>
      <c r="Y828" s="5"/>
      <c r="Z828" s="5"/>
      <c r="AA828" s="5"/>
      <c r="AB828" s="5"/>
    </row>
    <row r="829" spans="1:28" ht="12.75" customHeight="1" x14ac:dyDescent="0.25">
      <c r="A829" s="5"/>
      <c r="B829" s="5"/>
      <c r="C829" s="5"/>
      <c r="D829" s="164"/>
      <c r="E829" s="6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7"/>
      <c r="R829" s="7"/>
      <c r="S829" s="7"/>
      <c r="T829" s="7"/>
      <c r="U829" s="7"/>
      <c r="V829" s="7"/>
      <c r="W829" s="7"/>
      <c r="X829" s="5"/>
      <c r="Y829" s="5"/>
      <c r="Z829" s="5"/>
      <c r="AA829" s="5"/>
      <c r="AB829" s="5"/>
    </row>
    <row r="830" spans="1:28" ht="12.75" customHeight="1" x14ac:dyDescent="0.25">
      <c r="A830" s="5"/>
      <c r="B830" s="5"/>
      <c r="C830" s="5"/>
      <c r="D830" s="164"/>
      <c r="E830" s="6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7"/>
      <c r="R830" s="7"/>
      <c r="S830" s="7"/>
      <c r="T830" s="7"/>
      <c r="U830" s="7"/>
      <c r="V830" s="7"/>
      <c r="W830" s="7"/>
      <c r="X830" s="5"/>
      <c r="Y830" s="5"/>
      <c r="Z830" s="5"/>
      <c r="AA830" s="5"/>
      <c r="AB830" s="5"/>
    </row>
    <row r="831" spans="1:28" ht="12.75" customHeight="1" x14ac:dyDescent="0.25">
      <c r="A831" s="5"/>
      <c r="B831" s="5"/>
      <c r="C831" s="5"/>
      <c r="D831" s="164"/>
      <c r="E831" s="6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7"/>
      <c r="R831" s="7"/>
      <c r="S831" s="7"/>
      <c r="T831" s="7"/>
      <c r="U831" s="7"/>
      <c r="V831" s="7"/>
      <c r="W831" s="7"/>
      <c r="X831" s="5"/>
      <c r="Y831" s="5"/>
      <c r="Z831" s="5"/>
      <c r="AA831" s="5"/>
      <c r="AB831" s="5"/>
    </row>
    <row r="832" spans="1:28" ht="12.75" customHeight="1" x14ac:dyDescent="0.25">
      <c r="A832" s="5"/>
      <c r="B832" s="5"/>
      <c r="C832" s="5"/>
      <c r="D832" s="164"/>
      <c r="E832" s="6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7"/>
      <c r="R832" s="7"/>
      <c r="S832" s="7"/>
      <c r="T832" s="7"/>
      <c r="U832" s="7"/>
      <c r="V832" s="7"/>
      <c r="W832" s="7"/>
      <c r="X832" s="5"/>
      <c r="Y832" s="5"/>
      <c r="Z832" s="5"/>
      <c r="AA832" s="5"/>
      <c r="AB832" s="5"/>
    </row>
    <row r="833" spans="1:28" ht="12.75" customHeight="1" x14ac:dyDescent="0.25">
      <c r="A833" s="5"/>
      <c r="B833" s="5"/>
      <c r="C833" s="5"/>
      <c r="D833" s="164"/>
      <c r="E833" s="6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7"/>
      <c r="R833" s="7"/>
      <c r="S833" s="7"/>
      <c r="T833" s="7"/>
      <c r="U833" s="7"/>
      <c r="V833" s="7"/>
      <c r="W833" s="7"/>
      <c r="X833" s="5"/>
      <c r="Y833" s="5"/>
      <c r="Z833" s="5"/>
      <c r="AA833" s="5"/>
      <c r="AB833" s="5"/>
    </row>
    <row r="834" spans="1:28" ht="12.75" customHeight="1" x14ac:dyDescent="0.25">
      <c r="A834" s="5"/>
      <c r="B834" s="5"/>
      <c r="C834" s="5"/>
      <c r="D834" s="164"/>
      <c r="E834" s="6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7"/>
      <c r="R834" s="7"/>
      <c r="S834" s="7"/>
      <c r="T834" s="7"/>
      <c r="U834" s="7"/>
      <c r="V834" s="7"/>
      <c r="W834" s="7"/>
      <c r="X834" s="5"/>
      <c r="Y834" s="5"/>
      <c r="Z834" s="5"/>
      <c r="AA834" s="5"/>
      <c r="AB834" s="5"/>
    </row>
    <row r="835" spans="1:28" ht="12.75" customHeight="1" x14ac:dyDescent="0.25">
      <c r="A835" s="5"/>
      <c r="B835" s="5"/>
      <c r="C835" s="5"/>
      <c r="D835" s="164"/>
      <c r="E835" s="6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7"/>
      <c r="R835" s="7"/>
      <c r="S835" s="7"/>
      <c r="T835" s="7"/>
      <c r="U835" s="7"/>
      <c r="V835" s="7"/>
      <c r="W835" s="7"/>
      <c r="X835" s="5"/>
      <c r="Y835" s="5"/>
      <c r="Z835" s="5"/>
      <c r="AA835" s="5"/>
      <c r="AB835" s="5"/>
    </row>
    <row r="836" spans="1:28" ht="12.75" customHeight="1" x14ac:dyDescent="0.25">
      <c r="A836" s="5"/>
      <c r="B836" s="5"/>
      <c r="C836" s="5"/>
      <c r="D836" s="164"/>
      <c r="E836" s="6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7"/>
      <c r="R836" s="7"/>
      <c r="S836" s="7"/>
      <c r="T836" s="7"/>
      <c r="U836" s="7"/>
      <c r="V836" s="7"/>
      <c r="W836" s="7"/>
      <c r="X836" s="5"/>
      <c r="Y836" s="5"/>
      <c r="Z836" s="5"/>
      <c r="AA836" s="5"/>
      <c r="AB836" s="5"/>
    </row>
    <row r="837" spans="1:28" ht="12.75" customHeight="1" x14ac:dyDescent="0.25">
      <c r="A837" s="5"/>
      <c r="B837" s="5"/>
      <c r="C837" s="5"/>
      <c r="D837" s="164"/>
      <c r="E837" s="6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7"/>
      <c r="R837" s="7"/>
      <c r="S837" s="7"/>
      <c r="T837" s="7"/>
      <c r="U837" s="7"/>
      <c r="V837" s="7"/>
      <c r="W837" s="7"/>
      <c r="X837" s="5"/>
      <c r="Y837" s="5"/>
      <c r="Z837" s="5"/>
      <c r="AA837" s="5"/>
      <c r="AB837" s="5"/>
    </row>
    <row r="838" spans="1:28" ht="12.75" customHeight="1" x14ac:dyDescent="0.25">
      <c r="A838" s="5"/>
      <c r="B838" s="5"/>
      <c r="C838" s="5"/>
      <c r="D838" s="164"/>
      <c r="E838" s="6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7"/>
      <c r="R838" s="7"/>
      <c r="S838" s="7"/>
      <c r="T838" s="7"/>
      <c r="U838" s="7"/>
      <c r="V838" s="7"/>
      <c r="W838" s="7"/>
      <c r="X838" s="5"/>
      <c r="Y838" s="5"/>
      <c r="Z838" s="5"/>
      <c r="AA838" s="5"/>
      <c r="AB838" s="5"/>
    </row>
    <row r="839" spans="1:28" ht="12.75" customHeight="1" x14ac:dyDescent="0.25">
      <c r="A839" s="5"/>
      <c r="B839" s="5"/>
      <c r="C839" s="5"/>
      <c r="D839" s="164"/>
      <c r="E839" s="6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7"/>
      <c r="R839" s="7"/>
      <c r="S839" s="7"/>
      <c r="T839" s="7"/>
      <c r="U839" s="7"/>
      <c r="V839" s="7"/>
      <c r="W839" s="7"/>
      <c r="X839" s="5"/>
      <c r="Y839" s="5"/>
      <c r="Z839" s="5"/>
      <c r="AA839" s="5"/>
      <c r="AB839" s="5"/>
    </row>
    <row r="840" spans="1:28" ht="12.75" customHeight="1" x14ac:dyDescent="0.25">
      <c r="A840" s="5"/>
      <c r="B840" s="5"/>
      <c r="C840" s="5"/>
      <c r="D840" s="164"/>
      <c r="E840" s="6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7"/>
      <c r="R840" s="7"/>
      <c r="S840" s="7"/>
      <c r="T840" s="7"/>
      <c r="U840" s="7"/>
      <c r="V840" s="7"/>
      <c r="W840" s="7"/>
      <c r="X840" s="5"/>
      <c r="Y840" s="5"/>
      <c r="Z840" s="5"/>
      <c r="AA840" s="5"/>
      <c r="AB840" s="5"/>
    </row>
    <row r="841" spans="1:28" ht="12.75" customHeight="1" x14ac:dyDescent="0.25">
      <c r="A841" s="5"/>
      <c r="B841" s="5"/>
      <c r="C841" s="5"/>
      <c r="D841" s="164"/>
      <c r="E841" s="6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7"/>
      <c r="R841" s="7"/>
      <c r="S841" s="7"/>
      <c r="T841" s="7"/>
      <c r="U841" s="7"/>
      <c r="V841" s="7"/>
      <c r="W841" s="7"/>
      <c r="X841" s="5"/>
      <c r="Y841" s="5"/>
      <c r="Z841" s="5"/>
      <c r="AA841" s="5"/>
      <c r="AB841" s="5"/>
    </row>
    <row r="842" spans="1:28" ht="12.75" customHeight="1" x14ac:dyDescent="0.25">
      <c r="A842" s="5"/>
      <c r="B842" s="5"/>
      <c r="C842" s="5"/>
      <c r="D842" s="164"/>
      <c r="E842" s="6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7"/>
      <c r="R842" s="7"/>
      <c r="S842" s="7"/>
      <c r="T842" s="7"/>
      <c r="U842" s="7"/>
      <c r="V842" s="7"/>
      <c r="W842" s="7"/>
      <c r="X842" s="5"/>
      <c r="Y842" s="5"/>
      <c r="Z842" s="5"/>
      <c r="AA842" s="5"/>
      <c r="AB842" s="5"/>
    </row>
    <row r="843" spans="1:28" ht="12.75" customHeight="1" x14ac:dyDescent="0.25">
      <c r="A843" s="5"/>
      <c r="B843" s="5"/>
      <c r="C843" s="5"/>
      <c r="D843" s="164"/>
      <c r="E843" s="6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7"/>
      <c r="R843" s="7"/>
      <c r="S843" s="7"/>
      <c r="T843" s="7"/>
      <c r="U843" s="7"/>
      <c r="V843" s="7"/>
      <c r="W843" s="7"/>
      <c r="X843" s="5"/>
      <c r="Y843" s="5"/>
      <c r="Z843" s="5"/>
      <c r="AA843" s="5"/>
      <c r="AB843" s="5"/>
    </row>
    <row r="844" spans="1:28" ht="12.75" customHeight="1" x14ac:dyDescent="0.25">
      <c r="A844" s="5"/>
      <c r="B844" s="5"/>
      <c r="C844" s="5"/>
      <c r="D844" s="164"/>
      <c r="E844" s="6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7"/>
      <c r="R844" s="7"/>
      <c r="S844" s="7"/>
      <c r="T844" s="7"/>
      <c r="U844" s="7"/>
      <c r="V844" s="7"/>
      <c r="W844" s="7"/>
      <c r="X844" s="5"/>
      <c r="Y844" s="5"/>
      <c r="Z844" s="5"/>
      <c r="AA844" s="5"/>
      <c r="AB844" s="5"/>
    </row>
    <row r="845" spans="1:28" ht="12.75" customHeight="1" x14ac:dyDescent="0.25">
      <c r="A845" s="5"/>
      <c r="B845" s="5"/>
      <c r="C845" s="5"/>
      <c r="D845" s="164"/>
      <c r="E845" s="6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7"/>
      <c r="R845" s="7"/>
      <c r="S845" s="7"/>
      <c r="T845" s="7"/>
      <c r="U845" s="7"/>
      <c r="V845" s="7"/>
      <c r="W845" s="7"/>
      <c r="X845" s="5"/>
      <c r="Y845" s="5"/>
      <c r="Z845" s="5"/>
      <c r="AA845" s="5"/>
      <c r="AB845" s="5"/>
    </row>
    <row r="846" spans="1:28" ht="12.75" customHeight="1" x14ac:dyDescent="0.25">
      <c r="A846" s="5"/>
      <c r="B846" s="5"/>
      <c r="C846" s="5"/>
      <c r="D846" s="164"/>
      <c r="E846" s="6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7"/>
      <c r="R846" s="7"/>
      <c r="S846" s="7"/>
      <c r="T846" s="7"/>
      <c r="U846" s="7"/>
      <c r="V846" s="7"/>
      <c r="W846" s="7"/>
      <c r="X846" s="5"/>
      <c r="Y846" s="5"/>
      <c r="Z846" s="5"/>
      <c r="AA846" s="5"/>
      <c r="AB846" s="5"/>
    </row>
    <row r="847" spans="1:28" ht="12.75" customHeight="1" x14ac:dyDescent="0.25">
      <c r="A847" s="5"/>
      <c r="B847" s="5"/>
      <c r="C847" s="5"/>
      <c r="D847" s="164"/>
      <c r="E847" s="6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7"/>
      <c r="R847" s="7"/>
      <c r="S847" s="7"/>
      <c r="T847" s="7"/>
      <c r="U847" s="7"/>
      <c r="V847" s="7"/>
      <c r="W847" s="7"/>
      <c r="X847" s="5"/>
      <c r="Y847" s="5"/>
      <c r="Z847" s="5"/>
      <c r="AA847" s="5"/>
      <c r="AB847" s="5"/>
    </row>
    <row r="848" spans="1:28" ht="12.75" customHeight="1" x14ac:dyDescent="0.25">
      <c r="A848" s="5"/>
      <c r="B848" s="5"/>
      <c r="C848" s="5"/>
      <c r="D848" s="164"/>
      <c r="E848" s="6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7"/>
      <c r="R848" s="7"/>
      <c r="S848" s="7"/>
      <c r="T848" s="7"/>
      <c r="U848" s="7"/>
      <c r="V848" s="7"/>
      <c r="W848" s="7"/>
      <c r="X848" s="5"/>
      <c r="Y848" s="5"/>
      <c r="Z848" s="5"/>
      <c r="AA848" s="5"/>
      <c r="AB848" s="5"/>
    </row>
    <row r="849" spans="1:28" ht="12.75" customHeight="1" x14ac:dyDescent="0.25">
      <c r="A849" s="5"/>
      <c r="B849" s="5"/>
      <c r="C849" s="5"/>
      <c r="D849" s="164"/>
      <c r="E849" s="6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7"/>
      <c r="R849" s="7"/>
      <c r="S849" s="7"/>
      <c r="T849" s="7"/>
      <c r="U849" s="7"/>
      <c r="V849" s="7"/>
      <c r="W849" s="7"/>
      <c r="X849" s="5"/>
      <c r="Y849" s="5"/>
      <c r="Z849" s="5"/>
      <c r="AA849" s="5"/>
      <c r="AB849" s="5"/>
    </row>
    <row r="850" spans="1:28" ht="12.75" customHeight="1" x14ac:dyDescent="0.25">
      <c r="A850" s="5"/>
      <c r="B850" s="5"/>
      <c r="C850" s="5"/>
      <c r="D850" s="164"/>
      <c r="E850" s="6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7"/>
      <c r="R850" s="7"/>
      <c r="S850" s="7"/>
      <c r="T850" s="7"/>
      <c r="U850" s="7"/>
      <c r="V850" s="7"/>
      <c r="W850" s="7"/>
      <c r="X850" s="5"/>
      <c r="Y850" s="5"/>
      <c r="Z850" s="5"/>
      <c r="AA850" s="5"/>
      <c r="AB850" s="5"/>
    </row>
    <row r="851" spans="1:28" ht="12.75" customHeight="1" x14ac:dyDescent="0.25">
      <c r="A851" s="5"/>
      <c r="B851" s="5"/>
      <c r="C851" s="5"/>
      <c r="D851" s="164"/>
      <c r="E851" s="6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7"/>
      <c r="R851" s="7"/>
      <c r="S851" s="7"/>
      <c r="T851" s="7"/>
      <c r="U851" s="7"/>
      <c r="V851" s="7"/>
      <c r="W851" s="7"/>
      <c r="X851" s="5"/>
      <c r="Y851" s="5"/>
      <c r="Z851" s="5"/>
      <c r="AA851" s="5"/>
      <c r="AB851" s="5"/>
    </row>
    <row r="852" spans="1:28" ht="12.75" customHeight="1" x14ac:dyDescent="0.25">
      <c r="A852" s="5"/>
      <c r="B852" s="5"/>
      <c r="C852" s="5"/>
      <c r="D852" s="164"/>
      <c r="E852" s="6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7"/>
      <c r="R852" s="7"/>
      <c r="S852" s="7"/>
      <c r="T852" s="7"/>
      <c r="U852" s="7"/>
      <c r="V852" s="7"/>
      <c r="W852" s="7"/>
      <c r="X852" s="5"/>
      <c r="Y852" s="5"/>
      <c r="Z852" s="5"/>
      <c r="AA852" s="5"/>
      <c r="AB852" s="5"/>
    </row>
    <row r="853" spans="1:28" ht="12.75" customHeight="1" x14ac:dyDescent="0.25">
      <c r="A853" s="5"/>
      <c r="B853" s="5"/>
      <c r="C853" s="5"/>
      <c r="D853" s="164"/>
      <c r="E853" s="6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7"/>
      <c r="R853" s="7"/>
      <c r="S853" s="7"/>
      <c r="T853" s="7"/>
      <c r="U853" s="7"/>
      <c r="V853" s="7"/>
      <c r="W853" s="7"/>
      <c r="X853" s="5"/>
      <c r="Y853" s="5"/>
      <c r="Z853" s="5"/>
      <c r="AA853" s="5"/>
      <c r="AB853" s="5"/>
    </row>
    <row r="854" spans="1:28" ht="12.75" customHeight="1" x14ac:dyDescent="0.25">
      <c r="A854" s="5"/>
      <c r="B854" s="5"/>
      <c r="C854" s="5"/>
      <c r="D854" s="164"/>
      <c r="E854" s="6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7"/>
      <c r="R854" s="7"/>
      <c r="S854" s="7"/>
      <c r="T854" s="7"/>
      <c r="U854" s="7"/>
      <c r="V854" s="7"/>
      <c r="W854" s="7"/>
      <c r="X854" s="5"/>
      <c r="Y854" s="5"/>
      <c r="Z854" s="5"/>
      <c r="AA854" s="5"/>
      <c r="AB854" s="5"/>
    </row>
    <row r="855" spans="1:28" ht="12.75" customHeight="1" x14ac:dyDescent="0.25">
      <c r="A855" s="5"/>
      <c r="B855" s="5"/>
      <c r="C855" s="5"/>
      <c r="D855" s="164"/>
      <c r="E855" s="6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7"/>
      <c r="R855" s="7"/>
      <c r="S855" s="7"/>
      <c r="T855" s="7"/>
      <c r="U855" s="7"/>
      <c r="V855" s="7"/>
      <c r="W855" s="7"/>
      <c r="X855" s="5"/>
      <c r="Y855" s="5"/>
      <c r="Z855" s="5"/>
      <c r="AA855" s="5"/>
      <c r="AB855" s="5"/>
    </row>
    <row r="856" spans="1:28" ht="12.75" customHeight="1" x14ac:dyDescent="0.25">
      <c r="A856" s="5"/>
      <c r="B856" s="5"/>
      <c r="C856" s="5"/>
      <c r="D856" s="164"/>
      <c r="E856" s="6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7"/>
      <c r="R856" s="7"/>
      <c r="S856" s="7"/>
      <c r="T856" s="7"/>
      <c r="U856" s="7"/>
      <c r="V856" s="7"/>
      <c r="W856" s="7"/>
      <c r="X856" s="5"/>
      <c r="Y856" s="5"/>
      <c r="Z856" s="5"/>
      <c r="AA856" s="5"/>
      <c r="AB856" s="5"/>
    </row>
    <row r="857" spans="1:28" ht="12.75" customHeight="1" x14ac:dyDescent="0.25">
      <c r="A857" s="5"/>
      <c r="B857" s="5"/>
      <c r="C857" s="5"/>
      <c r="D857" s="164"/>
      <c r="E857" s="6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7"/>
      <c r="R857" s="7"/>
      <c r="S857" s="7"/>
      <c r="T857" s="7"/>
      <c r="U857" s="7"/>
      <c r="V857" s="7"/>
      <c r="W857" s="7"/>
      <c r="X857" s="5"/>
      <c r="Y857" s="5"/>
      <c r="Z857" s="5"/>
      <c r="AA857" s="5"/>
      <c r="AB857" s="5"/>
    </row>
    <row r="858" spans="1:28" ht="12.75" customHeight="1" x14ac:dyDescent="0.25">
      <c r="A858" s="5"/>
      <c r="B858" s="5"/>
      <c r="C858" s="5"/>
      <c r="D858" s="164"/>
      <c r="E858" s="6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7"/>
      <c r="R858" s="7"/>
      <c r="S858" s="7"/>
      <c r="T858" s="7"/>
      <c r="U858" s="7"/>
      <c r="V858" s="7"/>
      <c r="W858" s="7"/>
      <c r="X858" s="5"/>
      <c r="Y858" s="5"/>
      <c r="Z858" s="5"/>
      <c r="AA858" s="5"/>
      <c r="AB858" s="5"/>
    </row>
    <row r="859" spans="1:28" ht="12.75" customHeight="1" x14ac:dyDescent="0.25">
      <c r="A859" s="5"/>
      <c r="B859" s="5"/>
      <c r="C859" s="5"/>
      <c r="D859" s="164"/>
      <c r="E859" s="6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7"/>
      <c r="R859" s="7"/>
      <c r="S859" s="7"/>
      <c r="T859" s="7"/>
      <c r="U859" s="7"/>
      <c r="V859" s="7"/>
      <c r="W859" s="7"/>
      <c r="X859" s="5"/>
      <c r="Y859" s="5"/>
      <c r="Z859" s="5"/>
      <c r="AA859" s="5"/>
      <c r="AB859" s="5"/>
    </row>
    <row r="860" spans="1:28" ht="12.75" customHeight="1" x14ac:dyDescent="0.25">
      <c r="A860" s="5"/>
      <c r="B860" s="5"/>
      <c r="C860" s="5"/>
      <c r="D860" s="164"/>
      <c r="E860" s="6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7"/>
      <c r="R860" s="7"/>
      <c r="S860" s="7"/>
      <c r="T860" s="7"/>
      <c r="U860" s="7"/>
      <c r="V860" s="7"/>
      <c r="W860" s="7"/>
      <c r="X860" s="5"/>
      <c r="Y860" s="5"/>
      <c r="Z860" s="5"/>
      <c r="AA860" s="5"/>
      <c r="AB860" s="5"/>
    </row>
    <row r="861" spans="1:28" ht="12.75" customHeight="1" x14ac:dyDescent="0.25">
      <c r="A861" s="5"/>
      <c r="B861" s="5"/>
      <c r="C861" s="5"/>
      <c r="D861" s="164"/>
      <c r="E861" s="6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7"/>
      <c r="R861" s="7"/>
      <c r="S861" s="7"/>
      <c r="T861" s="7"/>
      <c r="U861" s="7"/>
      <c r="V861" s="7"/>
      <c r="W861" s="7"/>
      <c r="X861" s="5"/>
      <c r="Y861" s="5"/>
      <c r="Z861" s="5"/>
      <c r="AA861" s="5"/>
      <c r="AB861" s="5"/>
    </row>
    <row r="862" spans="1:28" ht="12.75" customHeight="1" x14ac:dyDescent="0.25">
      <c r="A862" s="5"/>
      <c r="B862" s="5"/>
      <c r="C862" s="5"/>
      <c r="D862" s="164"/>
      <c r="E862" s="6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7"/>
      <c r="R862" s="7"/>
      <c r="S862" s="7"/>
      <c r="T862" s="7"/>
      <c r="U862" s="7"/>
      <c r="V862" s="7"/>
      <c r="W862" s="7"/>
      <c r="X862" s="5"/>
      <c r="Y862" s="5"/>
      <c r="Z862" s="5"/>
      <c r="AA862" s="5"/>
      <c r="AB862" s="5"/>
    </row>
    <row r="863" spans="1:28" ht="12.75" customHeight="1" x14ac:dyDescent="0.25">
      <c r="A863" s="5"/>
      <c r="B863" s="5"/>
      <c r="C863" s="5"/>
      <c r="D863" s="164"/>
      <c r="E863" s="6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7"/>
      <c r="R863" s="7"/>
      <c r="S863" s="7"/>
      <c r="T863" s="7"/>
      <c r="U863" s="7"/>
      <c r="V863" s="7"/>
      <c r="W863" s="7"/>
      <c r="X863" s="5"/>
      <c r="Y863" s="5"/>
      <c r="Z863" s="5"/>
      <c r="AA863" s="5"/>
      <c r="AB863" s="5"/>
    </row>
    <row r="864" spans="1:28" ht="12.75" customHeight="1" x14ac:dyDescent="0.25">
      <c r="A864" s="5"/>
      <c r="B864" s="5"/>
      <c r="C864" s="5"/>
      <c r="D864" s="164"/>
      <c r="E864" s="6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7"/>
      <c r="R864" s="7"/>
      <c r="S864" s="7"/>
      <c r="T864" s="7"/>
      <c r="U864" s="7"/>
      <c r="V864" s="7"/>
      <c r="W864" s="7"/>
      <c r="X864" s="5"/>
      <c r="Y864" s="5"/>
      <c r="Z864" s="5"/>
      <c r="AA864" s="5"/>
      <c r="AB864" s="5"/>
    </row>
    <row r="865" spans="1:28" ht="12.75" customHeight="1" x14ac:dyDescent="0.25">
      <c r="A865" s="5"/>
      <c r="B865" s="5"/>
      <c r="C865" s="5"/>
      <c r="D865" s="164"/>
      <c r="E865" s="6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7"/>
      <c r="R865" s="7"/>
      <c r="S865" s="7"/>
      <c r="T865" s="7"/>
      <c r="U865" s="7"/>
      <c r="V865" s="7"/>
      <c r="W865" s="7"/>
      <c r="X865" s="5"/>
      <c r="Y865" s="5"/>
      <c r="Z865" s="5"/>
      <c r="AA865" s="5"/>
      <c r="AB865" s="5"/>
    </row>
    <row r="866" spans="1:28" ht="12.75" customHeight="1" x14ac:dyDescent="0.25">
      <c r="A866" s="5"/>
      <c r="B866" s="5"/>
      <c r="C866" s="5"/>
      <c r="D866" s="164"/>
      <c r="E866" s="6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7"/>
      <c r="R866" s="7"/>
      <c r="S866" s="7"/>
      <c r="T866" s="7"/>
      <c r="U866" s="7"/>
      <c r="V866" s="7"/>
      <c r="W866" s="7"/>
      <c r="X866" s="5"/>
      <c r="Y866" s="5"/>
      <c r="Z866" s="5"/>
      <c r="AA866" s="5"/>
      <c r="AB866" s="5"/>
    </row>
    <row r="867" spans="1:28" ht="12.75" customHeight="1" x14ac:dyDescent="0.25">
      <c r="A867" s="5"/>
      <c r="B867" s="5"/>
      <c r="C867" s="5"/>
      <c r="D867" s="164"/>
      <c r="E867" s="6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7"/>
      <c r="R867" s="7"/>
      <c r="S867" s="7"/>
      <c r="T867" s="7"/>
      <c r="U867" s="7"/>
      <c r="V867" s="7"/>
      <c r="W867" s="7"/>
      <c r="X867" s="5"/>
      <c r="Y867" s="5"/>
      <c r="Z867" s="5"/>
      <c r="AA867" s="5"/>
      <c r="AB867" s="5"/>
    </row>
    <row r="868" spans="1:28" ht="12.75" customHeight="1" x14ac:dyDescent="0.25">
      <c r="A868" s="5"/>
      <c r="B868" s="5"/>
      <c r="C868" s="5"/>
      <c r="D868" s="164"/>
      <c r="E868" s="6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7"/>
      <c r="R868" s="7"/>
      <c r="S868" s="7"/>
      <c r="T868" s="7"/>
      <c r="U868" s="7"/>
      <c r="V868" s="7"/>
      <c r="W868" s="7"/>
      <c r="X868" s="5"/>
      <c r="Y868" s="5"/>
      <c r="Z868" s="5"/>
      <c r="AA868" s="5"/>
      <c r="AB868" s="5"/>
    </row>
    <row r="869" spans="1:28" ht="12.75" customHeight="1" x14ac:dyDescent="0.25">
      <c r="A869" s="5"/>
      <c r="B869" s="5"/>
      <c r="C869" s="5"/>
      <c r="D869" s="164"/>
      <c r="E869" s="6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7"/>
      <c r="R869" s="7"/>
      <c r="S869" s="7"/>
      <c r="T869" s="7"/>
      <c r="U869" s="7"/>
      <c r="V869" s="7"/>
      <c r="W869" s="7"/>
      <c r="X869" s="5"/>
      <c r="Y869" s="5"/>
      <c r="Z869" s="5"/>
      <c r="AA869" s="5"/>
      <c r="AB869" s="5"/>
    </row>
    <row r="870" spans="1:28" ht="12.75" customHeight="1" x14ac:dyDescent="0.25">
      <c r="A870" s="5"/>
      <c r="B870" s="5"/>
      <c r="C870" s="5"/>
      <c r="D870" s="164"/>
      <c r="E870" s="6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7"/>
      <c r="R870" s="7"/>
      <c r="S870" s="7"/>
      <c r="T870" s="7"/>
      <c r="U870" s="7"/>
      <c r="V870" s="7"/>
      <c r="W870" s="7"/>
      <c r="X870" s="5"/>
      <c r="Y870" s="5"/>
      <c r="Z870" s="5"/>
      <c r="AA870" s="5"/>
      <c r="AB870" s="5"/>
    </row>
    <row r="871" spans="1:28" ht="12.75" customHeight="1" x14ac:dyDescent="0.25">
      <c r="A871" s="5"/>
      <c r="B871" s="5"/>
      <c r="C871" s="5"/>
      <c r="D871" s="164"/>
      <c r="E871" s="6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7"/>
      <c r="R871" s="7"/>
      <c r="S871" s="7"/>
      <c r="T871" s="7"/>
      <c r="U871" s="7"/>
      <c r="V871" s="7"/>
      <c r="W871" s="7"/>
      <c r="X871" s="5"/>
      <c r="Y871" s="5"/>
      <c r="Z871" s="5"/>
      <c r="AA871" s="5"/>
      <c r="AB871" s="5"/>
    </row>
    <row r="872" spans="1:28" ht="12.75" customHeight="1" x14ac:dyDescent="0.25">
      <c r="A872" s="5"/>
      <c r="B872" s="5"/>
      <c r="C872" s="5"/>
      <c r="D872" s="164"/>
      <c r="E872" s="6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7"/>
      <c r="R872" s="7"/>
      <c r="S872" s="7"/>
      <c r="T872" s="7"/>
      <c r="U872" s="7"/>
      <c r="V872" s="7"/>
      <c r="W872" s="7"/>
      <c r="X872" s="5"/>
      <c r="Y872" s="5"/>
      <c r="Z872" s="5"/>
      <c r="AA872" s="5"/>
      <c r="AB872" s="5"/>
    </row>
    <row r="873" spans="1:28" ht="12.75" customHeight="1" x14ac:dyDescent="0.25">
      <c r="A873" s="5"/>
      <c r="B873" s="5"/>
      <c r="C873" s="5"/>
      <c r="D873" s="164"/>
      <c r="E873" s="6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7"/>
      <c r="R873" s="7"/>
      <c r="S873" s="7"/>
      <c r="T873" s="7"/>
      <c r="U873" s="7"/>
      <c r="V873" s="7"/>
      <c r="W873" s="7"/>
      <c r="X873" s="5"/>
      <c r="Y873" s="5"/>
      <c r="Z873" s="5"/>
      <c r="AA873" s="5"/>
      <c r="AB873" s="5"/>
    </row>
    <row r="874" spans="1:28" ht="12.75" customHeight="1" x14ac:dyDescent="0.25">
      <c r="A874" s="5"/>
      <c r="B874" s="5"/>
      <c r="C874" s="5"/>
      <c r="D874" s="164"/>
      <c r="E874" s="6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7"/>
      <c r="R874" s="7"/>
      <c r="S874" s="7"/>
      <c r="T874" s="7"/>
      <c r="U874" s="7"/>
      <c r="V874" s="7"/>
      <c r="W874" s="7"/>
      <c r="X874" s="5"/>
      <c r="Y874" s="5"/>
      <c r="Z874" s="5"/>
      <c r="AA874" s="5"/>
      <c r="AB874" s="5"/>
    </row>
    <row r="875" spans="1:28" ht="12.75" customHeight="1" x14ac:dyDescent="0.25">
      <c r="A875" s="5"/>
      <c r="B875" s="5"/>
      <c r="C875" s="5"/>
      <c r="D875" s="164"/>
      <c r="E875" s="6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7"/>
      <c r="R875" s="7"/>
      <c r="S875" s="7"/>
      <c r="T875" s="7"/>
      <c r="U875" s="7"/>
      <c r="V875" s="7"/>
      <c r="W875" s="7"/>
      <c r="X875" s="5"/>
      <c r="Y875" s="5"/>
      <c r="Z875" s="5"/>
      <c r="AA875" s="5"/>
      <c r="AB875" s="5"/>
    </row>
    <row r="876" spans="1:28" ht="12.75" customHeight="1" x14ac:dyDescent="0.25">
      <c r="A876" s="5"/>
      <c r="B876" s="5"/>
      <c r="C876" s="5"/>
      <c r="D876" s="164"/>
      <c r="E876" s="6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7"/>
      <c r="R876" s="7"/>
      <c r="S876" s="7"/>
      <c r="T876" s="7"/>
      <c r="U876" s="7"/>
      <c r="V876" s="7"/>
      <c r="W876" s="7"/>
      <c r="X876" s="5"/>
      <c r="Y876" s="5"/>
      <c r="Z876" s="5"/>
      <c r="AA876" s="5"/>
      <c r="AB876" s="5"/>
    </row>
    <row r="877" spans="1:28" ht="12.75" customHeight="1" x14ac:dyDescent="0.25">
      <c r="A877" s="5"/>
      <c r="B877" s="5"/>
      <c r="C877" s="5"/>
      <c r="D877" s="164"/>
      <c r="E877" s="6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7"/>
      <c r="R877" s="7"/>
      <c r="S877" s="7"/>
      <c r="T877" s="7"/>
      <c r="U877" s="7"/>
      <c r="V877" s="7"/>
      <c r="W877" s="7"/>
      <c r="X877" s="5"/>
      <c r="Y877" s="5"/>
      <c r="Z877" s="5"/>
      <c r="AA877" s="5"/>
      <c r="AB877" s="5"/>
    </row>
    <row r="878" spans="1:28" ht="12.75" customHeight="1" x14ac:dyDescent="0.25">
      <c r="A878" s="5"/>
      <c r="B878" s="5"/>
      <c r="C878" s="5"/>
      <c r="D878" s="164"/>
      <c r="E878" s="6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7"/>
      <c r="R878" s="7"/>
      <c r="S878" s="7"/>
      <c r="T878" s="7"/>
      <c r="U878" s="7"/>
      <c r="V878" s="7"/>
      <c r="W878" s="7"/>
      <c r="X878" s="5"/>
      <c r="Y878" s="5"/>
      <c r="Z878" s="5"/>
      <c r="AA878" s="5"/>
      <c r="AB878" s="5"/>
    </row>
    <row r="879" spans="1:28" ht="12.75" customHeight="1" x14ac:dyDescent="0.25">
      <c r="A879" s="5"/>
      <c r="B879" s="5"/>
      <c r="C879" s="5"/>
      <c r="D879" s="164"/>
      <c r="E879" s="6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7"/>
      <c r="R879" s="7"/>
      <c r="S879" s="7"/>
      <c r="T879" s="7"/>
      <c r="U879" s="7"/>
      <c r="V879" s="7"/>
      <c r="W879" s="7"/>
      <c r="X879" s="5"/>
      <c r="Y879" s="5"/>
      <c r="Z879" s="5"/>
      <c r="AA879" s="5"/>
      <c r="AB879" s="5"/>
    </row>
    <row r="880" spans="1:28" ht="12.75" customHeight="1" x14ac:dyDescent="0.25">
      <c r="A880" s="5"/>
      <c r="B880" s="5"/>
      <c r="C880" s="5"/>
      <c r="D880" s="164"/>
      <c r="E880" s="6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7"/>
      <c r="R880" s="7"/>
      <c r="S880" s="7"/>
      <c r="T880" s="7"/>
      <c r="U880" s="7"/>
      <c r="V880" s="7"/>
      <c r="W880" s="7"/>
      <c r="X880" s="5"/>
      <c r="Y880" s="5"/>
      <c r="Z880" s="5"/>
      <c r="AA880" s="5"/>
      <c r="AB880" s="5"/>
    </row>
    <row r="881" spans="1:28" ht="12.75" customHeight="1" x14ac:dyDescent="0.25">
      <c r="A881" s="5"/>
      <c r="B881" s="5"/>
      <c r="C881" s="5"/>
      <c r="D881" s="164"/>
      <c r="E881" s="6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7"/>
      <c r="R881" s="7"/>
      <c r="S881" s="7"/>
      <c r="T881" s="7"/>
      <c r="U881" s="7"/>
      <c r="V881" s="7"/>
      <c r="W881" s="7"/>
      <c r="X881" s="5"/>
      <c r="Y881" s="5"/>
      <c r="Z881" s="5"/>
      <c r="AA881" s="5"/>
      <c r="AB881" s="5"/>
    </row>
    <row r="882" spans="1:28" ht="12.75" customHeight="1" x14ac:dyDescent="0.25">
      <c r="A882" s="5"/>
      <c r="B882" s="5"/>
      <c r="C882" s="5"/>
      <c r="D882" s="164"/>
      <c r="E882" s="6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7"/>
      <c r="R882" s="7"/>
      <c r="S882" s="7"/>
      <c r="T882" s="7"/>
      <c r="U882" s="7"/>
      <c r="V882" s="7"/>
      <c r="W882" s="7"/>
      <c r="X882" s="5"/>
      <c r="Y882" s="5"/>
      <c r="Z882" s="5"/>
      <c r="AA882" s="5"/>
      <c r="AB882" s="5"/>
    </row>
    <row r="883" spans="1:28" ht="12.75" customHeight="1" x14ac:dyDescent="0.25">
      <c r="A883" s="5"/>
      <c r="B883" s="5"/>
      <c r="C883" s="5"/>
      <c r="D883" s="164"/>
      <c r="E883" s="6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7"/>
      <c r="R883" s="7"/>
      <c r="S883" s="7"/>
      <c r="T883" s="7"/>
      <c r="U883" s="7"/>
      <c r="V883" s="7"/>
      <c r="W883" s="7"/>
      <c r="X883" s="5"/>
      <c r="Y883" s="5"/>
      <c r="Z883" s="5"/>
      <c r="AA883" s="5"/>
      <c r="AB883" s="5"/>
    </row>
    <row r="884" spans="1:28" ht="12.75" customHeight="1" x14ac:dyDescent="0.25">
      <c r="A884" s="5"/>
      <c r="B884" s="5"/>
      <c r="C884" s="5"/>
      <c r="D884" s="164"/>
      <c r="E884" s="6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7"/>
      <c r="R884" s="7"/>
      <c r="S884" s="7"/>
      <c r="T884" s="7"/>
      <c r="U884" s="7"/>
      <c r="V884" s="7"/>
      <c r="W884" s="7"/>
      <c r="X884" s="5"/>
      <c r="Y884" s="5"/>
      <c r="Z884" s="5"/>
      <c r="AA884" s="5"/>
      <c r="AB884" s="5"/>
    </row>
    <row r="885" spans="1:28" ht="12.75" customHeight="1" x14ac:dyDescent="0.25">
      <c r="A885" s="5"/>
      <c r="B885" s="5"/>
      <c r="C885" s="5"/>
      <c r="D885" s="164"/>
      <c r="E885" s="6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7"/>
      <c r="R885" s="7"/>
      <c r="S885" s="7"/>
      <c r="T885" s="7"/>
      <c r="U885" s="7"/>
      <c r="V885" s="7"/>
      <c r="W885" s="7"/>
      <c r="X885" s="5"/>
      <c r="Y885" s="5"/>
      <c r="Z885" s="5"/>
      <c r="AA885" s="5"/>
      <c r="AB885" s="5"/>
    </row>
    <row r="886" spans="1:28" ht="12.75" customHeight="1" x14ac:dyDescent="0.25">
      <c r="A886" s="5"/>
      <c r="B886" s="5"/>
      <c r="C886" s="5"/>
      <c r="D886" s="164"/>
      <c r="E886" s="6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7"/>
      <c r="R886" s="7"/>
      <c r="S886" s="7"/>
      <c r="T886" s="7"/>
      <c r="U886" s="7"/>
      <c r="V886" s="7"/>
      <c r="W886" s="7"/>
      <c r="X886" s="5"/>
      <c r="Y886" s="5"/>
      <c r="Z886" s="5"/>
      <c r="AA886" s="5"/>
      <c r="AB886" s="5"/>
    </row>
    <row r="887" spans="1:28" ht="12.75" customHeight="1" x14ac:dyDescent="0.25">
      <c r="A887" s="5"/>
      <c r="B887" s="5"/>
      <c r="C887" s="5"/>
      <c r="D887" s="164"/>
      <c r="E887" s="6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7"/>
      <c r="R887" s="7"/>
      <c r="S887" s="7"/>
      <c r="T887" s="7"/>
      <c r="U887" s="7"/>
      <c r="V887" s="7"/>
      <c r="W887" s="7"/>
      <c r="X887" s="5"/>
      <c r="Y887" s="5"/>
      <c r="Z887" s="5"/>
      <c r="AA887" s="5"/>
      <c r="AB887" s="5"/>
    </row>
    <row r="888" spans="1:28" ht="12.75" customHeight="1" x14ac:dyDescent="0.25">
      <c r="A888" s="5"/>
      <c r="B888" s="5"/>
      <c r="C888" s="5"/>
      <c r="D888" s="164"/>
      <c r="E888" s="6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7"/>
      <c r="R888" s="7"/>
      <c r="S888" s="7"/>
      <c r="T888" s="7"/>
      <c r="U888" s="7"/>
      <c r="V888" s="7"/>
      <c r="W888" s="7"/>
      <c r="X888" s="5"/>
      <c r="Y888" s="5"/>
      <c r="Z888" s="5"/>
      <c r="AA888" s="5"/>
      <c r="AB888" s="5"/>
    </row>
    <row r="889" spans="1:28" ht="12.75" customHeight="1" x14ac:dyDescent="0.25">
      <c r="A889" s="5"/>
      <c r="B889" s="5"/>
      <c r="C889" s="5"/>
      <c r="D889" s="164"/>
      <c r="E889" s="6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7"/>
      <c r="R889" s="7"/>
      <c r="S889" s="7"/>
      <c r="T889" s="7"/>
      <c r="U889" s="7"/>
      <c r="V889" s="7"/>
      <c r="W889" s="7"/>
      <c r="X889" s="5"/>
      <c r="Y889" s="5"/>
      <c r="Z889" s="5"/>
      <c r="AA889" s="5"/>
      <c r="AB889" s="5"/>
    </row>
    <row r="890" spans="1:28" ht="12.75" customHeight="1" x14ac:dyDescent="0.25">
      <c r="A890" s="5"/>
      <c r="B890" s="5"/>
      <c r="C890" s="5"/>
      <c r="D890" s="164"/>
      <c r="E890" s="6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7"/>
      <c r="R890" s="7"/>
      <c r="S890" s="7"/>
      <c r="T890" s="7"/>
      <c r="U890" s="7"/>
      <c r="V890" s="7"/>
      <c r="W890" s="7"/>
      <c r="X890" s="5"/>
      <c r="Y890" s="5"/>
      <c r="Z890" s="5"/>
      <c r="AA890" s="5"/>
      <c r="AB890" s="5"/>
    </row>
    <row r="891" spans="1:28" ht="12.75" customHeight="1" x14ac:dyDescent="0.25">
      <c r="A891" s="5"/>
      <c r="B891" s="5"/>
      <c r="C891" s="5"/>
      <c r="D891" s="164"/>
      <c r="E891" s="6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7"/>
      <c r="R891" s="7"/>
      <c r="S891" s="7"/>
      <c r="T891" s="7"/>
      <c r="U891" s="7"/>
      <c r="V891" s="7"/>
      <c r="W891" s="7"/>
      <c r="X891" s="5"/>
      <c r="Y891" s="5"/>
      <c r="Z891" s="5"/>
      <c r="AA891" s="5"/>
      <c r="AB891" s="5"/>
    </row>
    <row r="892" spans="1:28" ht="12.75" customHeight="1" x14ac:dyDescent="0.25">
      <c r="A892" s="5"/>
      <c r="B892" s="5"/>
      <c r="C892" s="5"/>
      <c r="D892" s="164"/>
      <c r="E892" s="6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7"/>
      <c r="R892" s="7"/>
      <c r="S892" s="7"/>
      <c r="T892" s="7"/>
      <c r="U892" s="7"/>
      <c r="V892" s="7"/>
      <c r="W892" s="7"/>
      <c r="X892" s="5"/>
      <c r="Y892" s="5"/>
      <c r="Z892" s="5"/>
      <c r="AA892" s="5"/>
      <c r="AB892" s="5"/>
    </row>
    <row r="893" spans="1:28" ht="12.75" customHeight="1" x14ac:dyDescent="0.25">
      <c r="A893" s="5"/>
      <c r="B893" s="5"/>
      <c r="C893" s="5"/>
      <c r="D893" s="164"/>
      <c r="E893" s="6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7"/>
      <c r="R893" s="7"/>
      <c r="S893" s="7"/>
      <c r="T893" s="7"/>
      <c r="U893" s="7"/>
      <c r="V893" s="7"/>
      <c r="W893" s="7"/>
      <c r="X893" s="5"/>
      <c r="Y893" s="5"/>
      <c r="Z893" s="5"/>
      <c r="AA893" s="5"/>
      <c r="AB893" s="5"/>
    </row>
    <row r="894" spans="1:28" ht="12.75" customHeight="1" x14ac:dyDescent="0.25">
      <c r="A894" s="5"/>
      <c r="B894" s="5"/>
      <c r="C894" s="5"/>
      <c r="D894" s="164"/>
      <c r="E894" s="6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7"/>
      <c r="R894" s="7"/>
      <c r="S894" s="7"/>
      <c r="T894" s="7"/>
      <c r="U894" s="7"/>
      <c r="V894" s="7"/>
      <c r="W894" s="7"/>
      <c r="X894" s="5"/>
      <c r="Y894" s="5"/>
      <c r="Z894" s="5"/>
      <c r="AA894" s="5"/>
      <c r="AB894" s="5"/>
    </row>
    <row r="895" spans="1:28" ht="12.75" customHeight="1" x14ac:dyDescent="0.25">
      <c r="A895" s="5"/>
      <c r="B895" s="5"/>
      <c r="C895" s="5"/>
      <c r="D895" s="164"/>
      <c r="E895" s="6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7"/>
      <c r="R895" s="7"/>
      <c r="S895" s="7"/>
      <c r="T895" s="7"/>
      <c r="U895" s="7"/>
      <c r="V895" s="7"/>
      <c r="W895" s="7"/>
      <c r="X895" s="5"/>
      <c r="Y895" s="5"/>
      <c r="Z895" s="5"/>
      <c r="AA895" s="5"/>
      <c r="AB895" s="5"/>
    </row>
    <row r="896" spans="1:28" ht="12.75" customHeight="1" x14ac:dyDescent="0.25">
      <c r="A896" s="5"/>
      <c r="B896" s="5"/>
      <c r="C896" s="5"/>
      <c r="D896" s="164"/>
      <c r="E896" s="6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7"/>
      <c r="R896" s="7"/>
      <c r="S896" s="7"/>
      <c r="T896" s="7"/>
      <c r="U896" s="7"/>
      <c r="V896" s="7"/>
      <c r="W896" s="7"/>
      <c r="X896" s="5"/>
      <c r="Y896" s="5"/>
      <c r="Z896" s="5"/>
      <c r="AA896" s="5"/>
      <c r="AB896" s="5"/>
    </row>
    <row r="897" spans="1:28" ht="12.75" customHeight="1" x14ac:dyDescent="0.25">
      <c r="A897" s="5"/>
      <c r="B897" s="5"/>
      <c r="C897" s="5"/>
      <c r="D897" s="164"/>
      <c r="E897" s="6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7"/>
      <c r="R897" s="7"/>
      <c r="S897" s="7"/>
      <c r="T897" s="7"/>
      <c r="U897" s="7"/>
      <c r="V897" s="7"/>
      <c r="W897" s="7"/>
      <c r="X897" s="5"/>
      <c r="Y897" s="5"/>
      <c r="Z897" s="5"/>
      <c r="AA897" s="5"/>
      <c r="AB897" s="5"/>
    </row>
    <row r="898" spans="1:28" ht="12.75" customHeight="1" x14ac:dyDescent="0.25">
      <c r="A898" s="5"/>
      <c r="B898" s="5"/>
      <c r="C898" s="5"/>
      <c r="D898" s="164"/>
      <c r="E898" s="6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7"/>
      <c r="R898" s="7"/>
      <c r="S898" s="7"/>
      <c r="T898" s="7"/>
      <c r="U898" s="7"/>
      <c r="V898" s="7"/>
      <c r="W898" s="7"/>
      <c r="X898" s="5"/>
      <c r="Y898" s="5"/>
      <c r="Z898" s="5"/>
      <c r="AA898" s="5"/>
      <c r="AB898" s="5"/>
    </row>
    <row r="899" spans="1:28" ht="12.75" customHeight="1" x14ac:dyDescent="0.25">
      <c r="A899" s="5"/>
      <c r="B899" s="5"/>
      <c r="C899" s="5"/>
      <c r="D899" s="164"/>
      <c r="E899" s="6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7"/>
      <c r="R899" s="7"/>
      <c r="S899" s="7"/>
      <c r="T899" s="7"/>
      <c r="U899" s="7"/>
      <c r="V899" s="7"/>
      <c r="W899" s="7"/>
      <c r="X899" s="5"/>
      <c r="Y899" s="5"/>
      <c r="Z899" s="5"/>
      <c r="AA899" s="5"/>
      <c r="AB899" s="5"/>
    </row>
    <row r="900" spans="1:28" ht="12.75" customHeight="1" x14ac:dyDescent="0.25">
      <c r="A900" s="5"/>
      <c r="B900" s="5"/>
      <c r="C900" s="5"/>
      <c r="D900" s="164"/>
      <c r="E900" s="6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7"/>
      <c r="R900" s="7"/>
      <c r="S900" s="7"/>
      <c r="T900" s="7"/>
      <c r="U900" s="7"/>
      <c r="V900" s="7"/>
      <c r="W900" s="7"/>
      <c r="X900" s="5"/>
      <c r="Y900" s="5"/>
      <c r="Z900" s="5"/>
      <c r="AA900" s="5"/>
      <c r="AB900" s="5"/>
    </row>
    <row r="901" spans="1:28" ht="12.75" customHeight="1" x14ac:dyDescent="0.25">
      <c r="A901" s="5"/>
      <c r="B901" s="5"/>
      <c r="C901" s="5"/>
      <c r="D901" s="164"/>
      <c r="E901" s="6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7"/>
      <c r="R901" s="7"/>
      <c r="S901" s="7"/>
      <c r="T901" s="7"/>
      <c r="U901" s="7"/>
      <c r="V901" s="7"/>
      <c r="W901" s="7"/>
      <c r="X901" s="5"/>
      <c r="Y901" s="5"/>
      <c r="Z901" s="5"/>
      <c r="AA901" s="5"/>
      <c r="AB901" s="5"/>
    </row>
    <row r="902" spans="1:28" ht="12.75" customHeight="1" x14ac:dyDescent="0.25">
      <c r="A902" s="5"/>
      <c r="B902" s="5"/>
      <c r="C902" s="5"/>
      <c r="D902" s="164"/>
      <c r="E902" s="6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7"/>
      <c r="R902" s="7"/>
      <c r="S902" s="7"/>
      <c r="T902" s="7"/>
      <c r="U902" s="7"/>
      <c r="V902" s="7"/>
      <c r="W902" s="7"/>
      <c r="X902" s="5"/>
      <c r="Y902" s="5"/>
      <c r="Z902" s="5"/>
      <c r="AA902" s="5"/>
      <c r="AB902" s="5"/>
    </row>
    <row r="903" spans="1:28" ht="12.75" customHeight="1" x14ac:dyDescent="0.25">
      <c r="A903" s="5"/>
      <c r="B903" s="5"/>
      <c r="C903" s="5"/>
      <c r="D903" s="164"/>
      <c r="E903" s="6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7"/>
      <c r="R903" s="7"/>
      <c r="S903" s="7"/>
      <c r="T903" s="7"/>
      <c r="U903" s="7"/>
      <c r="V903" s="7"/>
      <c r="W903" s="7"/>
      <c r="X903" s="5"/>
      <c r="Y903" s="5"/>
      <c r="Z903" s="5"/>
      <c r="AA903" s="5"/>
      <c r="AB903" s="5"/>
    </row>
    <row r="904" spans="1:28" ht="12.75" customHeight="1" x14ac:dyDescent="0.25">
      <c r="A904" s="5"/>
      <c r="B904" s="5"/>
      <c r="C904" s="5"/>
      <c r="D904" s="164"/>
      <c r="E904" s="6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7"/>
      <c r="R904" s="7"/>
      <c r="S904" s="7"/>
      <c r="T904" s="7"/>
      <c r="U904" s="7"/>
      <c r="V904" s="7"/>
      <c r="W904" s="7"/>
      <c r="X904" s="5"/>
      <c r="Y904" s="5"/>
      <c r="Z904" s="5"/>
      <c r="AA904" s="5"/>
      <c r="AB904" s="5"/>
    </row>
    <row r="905" spans="1:28" ht="12.75" customHeight="1" x14ac:dyDescent="0.25">
      <c r="A905" s="5"/>
      <c r="B905" s="5"/>
      <c r="C905" s="5"/>
      <c r="D905" s="164"/>
      <c r="E905" s="6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7"/>
      <c r="R905" s="7"/>
      <c r="S905" s="7"/>
      <c r="T905" s="7"/>
      <c r="U905" s="7"/>
      <c r="V905" s="7"/>
      <c r="W905" s="7"/>
      <c r="X905" s="5"/>
      <c r="Y905" s="5"/>
      <c r="Z905" s="5"/>
      <c r="AA905" s="5"/>
      <c r="AB905" s="5"/>
    </row>
    <row r="906" spans="1:28" ht="12.75" customHeight="1" x14ac:dyDescent="0.25">
      <c r="A906" s="5"/>
      <c r="B906" s="5"/>
      <c r="C906" s="5"/>
      <c r="D906" s="164"/>
      <c r="E906" s="6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7"/>
      <c r="R906" s="7"/>
      <c r="S906" s="7"/>
      <c r="T906" s="7"/>
      <c r="U906" s="7"/>
      <c r="V906" s="7"/>
      <c r="W906" s="7"/>
      <c r="X906" s="5"/>
      <c r="Y906" s="5"/>
      <c r="Z906" s="5"/>
      <c r="AA906" s="5"/>
      <c r="AB906" s="5"/>
    </row>
    <row r="907" spans="1:28" ht="12.75" customHeight="1" x14ac:dyDescent="0.25">
      <c r="A907" s="5"/>
      <c r="B907" s="5"/>
      <c r="C907" s="5"/>
      <c r="D907" s="164"/>
      <c r="E907" s="6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7"/>
      <c r="R907" s="7"/>
      <c r="S907" s="7"/>
      <c r="T907" s="7"/>
      <c r="U907" s="7"/>
      <c r="V907" s="7"/>
      <c r="W907" s="7"/>
      <c r="X907" s="5"/>
      <c r="Y907" s="5"/>
      <c r="Z907" s="5"/>
      <c r="AA907" s="5"/>
      <c r="AB907" s="5"/>
    </row>
    <row r="908" spans="1:28" ht="12.75" customHeight="1" x14ac:dyDescent="0.25">
      <c r="A908" s="5"/>
      <c r="B908" s="5"/>
      <c r="C908" s="5"/>
      <c r="D908" s="164"/>
      <c r="E908" s="6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7"/>
      <c r="R908" s="7"/>
      <c r="S908" s="7"/>
      <c r="T908" s="7"/>
      <c r="U908" s="7"/>
      <c r="V908" s="7"/>
      <c r="W908" s="7"/>
      <c r="X908" s="5"/>
      <c r="Y908" s="5"/>
      <c r="Z908" s="5"/>
      <c r="AA908" s="5"/>
      <c r="AB908" s="5"/>
    </row>
    <row r="909" spans="1:28" ht="12.75" customHeight="1" x14ac:dyDescent="0.25">
      <c r="A909" s="5"/>
      <c r="B909" s="5"/>
      <c r="C909" s="5"/>
      <c r="D909" s="164"/>
      <c r="E909" s="6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7"/>
      <c r="R909" s="7"/>
      <c r="S909" s="7"/>
      <c r="T909" s="7"/>
      <c r="U909" s="7"/>
      <c r="V909" s="7"/>
      <c r="W909" s="7"/>
      <c r="X909" s="5"/>
      <c r="Y909" s="5"/>
      <c r="Z909" s="5"/>
      <c r="AA909" s="5"/>
      <c r="AB909" s="5"/>
    </row>
    <row r="910" spans="1:28" ht="12.75" customHeight="1" x14ac:dyDescent="0.25">
      <c r="A910" s="5"/>
      <c r="B910" s="5"/>
      <c r="C910" s="5"/>
      <c r="D910" s="164"/>
      <c r="E910" s="6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7"/>
      <c r="R910" s="7"/>
      <c r="S910" s="7"/>
      <c r="T910" s="7"/>
      <c r="U910" s="7"/>
      <c r="V910" s="7"/>
      <c r="W910" s="7"/>
      <c r="X910" s="5"/>
      <c r="Y910" s="5"/>
      <c r="Z910" s="5"/>
      <c r="AA910" s="5"/>
      <c r="AB910" s="5"/>
    </row>
    <row r="911" spans="1:28" ht="12.75" customHeight="1" x14ac:dyDescent="0.25">
      <c r="A911" s="5"/>
      <c r="B911" s="5"/>
      <c r="C911" s="5"/>
      <c r="D911" s="164"/>
      <c r="E911" s="6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7"/>
      <c r="R911" s="7"/>
      <c r="S911" s="7"/>
      <c r="T911" s="7"/>
      <c r="U911" s="7"/>
      <c r="V911" s="7"/>
      <c r="W911" s="7"/>
      <c r="X911" s="5"/>
      <c r="Y911" s="5"/>
      <c r="Z911" s="5"/>
      <c r="AA911" s="5"/>
      <c r="AB911" s="5"/>
    </row>
    <row r="912" spans="1:28" ht="12.75" customHeight="1" x14ac:dyDescent="0.25">
      <c r="A912" s="5"/>
      <c r="B912" s="5"/>
      <c r="C912" s="5"/>
      <c r="D912" s="164"/>
      <c r="E912" s="6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7"/>
      <c r="R912" s="7"/>
      <c r="S912" s="7"/>
      <c r="T912" s="7"/>
      <c r="U912" s="7"/>
      <c r="V912" s="7"/>
      <c r="W912" s="7"/>
      <c r="X912" s="5"/>
      <c r="Y912" s="5"/>
      <c r="Z912" s="5"/>
      <c r="AA912" s="5"/>
      <c r="AB912" s="5"/>
    </row>
    <row r="913" spans="1:28" ht="12.75" customHeight="1" x14ac:dyDescent="0.25">
      <c r="A913" s="5"/>
      <c r="B913" s="5"/>
      <c r="C913" s="5"/>
      <c r="D913" s="164"/>
      <c r="E913" s="6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7"/>
      <c r="R913" s="7"/>
      <c r="S913" s="7"/>
      <c r="T913" s="7"/>
      <c r="U913" s="7"/>
      <c r="V913" s="7"/>
      <c r="W913" s="7"/>
      <c r="X913" s="5"/>
      <c r="Y913" s="5"/>
      <c r="Z913" s="5"/>
      <c r="AA913" s="5"/>
      <c r="AB913" s="5"/>
    </row>
    <row r="914" spans="1:28" ht="12.75" customHeight="1" x14ac:dyDescent="0.25">
      <c r="A914" s="5"/>
      <c r="B914" s="5"/>
      <c r="C914" s="5"/>
      <c r="D914" s="164"/>
      <c r="E914" s="6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7"/>
      <c r="R914" s="7"/>
      <c r="S914" s="7"/>
      <c r="T914" s="7"/>
      <c r="U914" s="7"/>
      <c r="V914" s="7"/>
      <c r="W914" s="7"/>
      <c r="X914" s="5"/>
      <c r="Y914" s="5"/>
      <c r="Z914" s="5"/>
      <c r="AA914" s="5"/>
      <c r="AB914" s="5"/>
    </row>
    <row r="915" spans="1:28" ht="12.75" customHeight="1" x14ac:dyDescent="0.25">
      <c r="A915" s="5"/>
      <c r="B915" s="5"/>
      <c r="C915" s="5"/>
      <c r="D915" s="164"/>
      <c r="E915" s="6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7"/>
      <c r="R915" s="7"/>
      <c r="S915" s="7"/>
      <c r="T915" s="7"/>
      <c r="U915" s="7"/>
      <c r="V915" s="7"/>
      <c r="W915" s="7"/>
      <c r="X915" s="5"/>
      <c r="Y915" s="5"/>
      <c r="Z915" s="5"/>
      <c r="AA915" s="5"/>
      <c r="AB915" s="5"/>
    </row>
    <row r="916" spans="1:28" ht="12.75" customHeight="1" x14ac:dyDescent="0.25">
      <c r="A916" s="5"/>
      <c r="B916" s="5"/>
      <c r="C916" s="5"/>
      <c r="D916" s="164"/>
      <c r="E916" s="6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7"/>
      <c r="R916" s="7"/>
      <c r="S916" s="7"/>
      <c r="T916" s="7"/>
      <c r="U916" s="7"/>
      <c r="V916" s="7"/>
      <c r="W916" s="7"/>
      <c r="X916" s="5"/>
      <c r="Y916" s="5"/>
      <c r="Z916" s="5"/>
      <c r="AA916" s="5"/>
      <c r="AB916" s="5"/>
    </row>
    <row r="917" spans="1:28" ht="12.75" customHeight="1" x14ac:dyDescent="0.25">
      <c r="A917" s="5"/>
      <c r="B917" s="5"/>
      <c r="C917" s="5"/>
      <c r="D917" s="164"/>
      <c r="E917" s="6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7"/>
      <c r="R917" s="7"/>
      <c r="S917" s="7"/>
      <c r="T917" s="7"/>
      <c r="U917" s="7"/>
      <c r="V917" s="7"/>
      <c r="W917" s="7"/>
      <c r="X917" s="5"/>
      <c r="Y917" s="5"/>
      <c r="Z917" s="5"/>
      <c r="AA917" s="5"/>
      <c r="AB917" s="5"/>
    </row>
    <row r="918" spans="1:28" ht="12.75" customHeight="1" x14ac:dyDescent="0.25">
      <c r="A918" s="5"/>
      <c r="B918" s="5"/>
      <c r="C918" s="5"/>
      <c r="D918" s="164"/>
      <c r="E918" s="6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7"/>
      <c r="R918" s="7"/>
      <c r="S918" s="7"/>
      <c r="T918" s="7"/>
      <c r="U918" s="7"/>
      <c r="V918" s="7"/>
      <c r="W918" s="7"/>
      <c r="X918" s="5"/>
      <c r="Y918" s="5"/>
      <c r="Z918" s="5"/>
      <c r="AA918" s="5"/>
      <c r="AB918" s="5"/>
    </row>
    <row r="919" spans="1:28" ht="12.75" customHeight="1" x14ac:dyDescent="0.25">
      <c r="A919" s="5"/>
      <c r="B919" s="5"/>
      <c r="C919" s="5"/>
      <c r="D919" s="164"/>
      <c r="E919" s="6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7"/>
      <c r="R919" s="7"/>
      <c r="S919" s="7"/>
      <c r="T919" s="7"/>
      <c r="U919" s="7"/>
      <c r="V919" s="7"/>
      <c r="W919" s="7"/>
      <c r="X919" s="5"/>
      <c r="Y919" s="5"/>
      <c r="Z919" s="5"/>
      <c r="AA919" s="5"/>
      <c r="AB919" s="5"/>
    </row>
    <row r="920" spans="1:28" ht="12.75" customHeight="1" x14ac:dyDescent="0.25">
      <c r="A920" s="5"/>
      <c r="B920" s="5"/>
      <c r="C920" s="5"/>
      <c r="D920" s="164"/>
      <c r="E920" s="6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7"/>
      <c r="R920" s="7"/>
      <c r="S920" s="7"/>
      <c r="T920" s="7"/>
      <c r="U920" s="7"/>
      <c r="V920" s="7"/>
      <c r="W920" s="7"/>
      <c r="X920" s="5"/>
      <c r="Y920" s="5"/>
      <c r="Z920" s="5"/>
      <c r="AA920" s="5"/>
      <c r="AB920" s="5"/>
    </row>
    <row r="921" spans="1:28" ht="12.75" customHeight="1" x14ac:dyDescent="0.25">
      <c r="A921" s="5"/>
      <c r="B921" s="5"/>
      <c r="C921" s="5"/>
      <c r="D921" s="164"/>
      <c r="E921" s="6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7"/>
      <c r="R921" s="7"/>
      <c r="S921" s="7"/>
      <c r="T921" s="7"/>
      <c r="U921" s="7"/>
      <c r="V921" s="7"/>
      <c r="W921" s="7"/>
      <c r="X921" s="5"/>
      <c r="Y921" s="5"/>
      <c r="Z921" s="5"/>
      <c r="AA921" s="5"/>
      <c r="AB921" s="5"/>
    </row>
    <row r="922" spans="1:28" ht="12.75" customHeight="1" x14ac:dyDescent="0.25">
      <c r="A922" s="5"/>
      <c r="B922" s="5"/>
      <c r="C922" s="5"/>
      <c r="D922" s="164"/>
      <c r="E922" s="6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7"/>
      <c r="R922" s="7"/>
      <c r="S922" s="7"/>
      <c r="T922" s="7"/>
      <c r="U922" s="7"/>
      <c r="V922" s="7"/>
      <c r="W922" s="7"/>
      <c r="X922" s="5"/>
      <c r="Y922" s="5"/>
      <c r="Z922" s="5"/>
      <c r="AA922" s="5"/>
      <c r="AB922" s="5"/>
    </row>
    <row r="923" spans="1:28" ht="12.75" customHeight="1" x14ac:dyDescent="0.25">
      <c r="A923" s="5"/>
      <c r="B923" s="5"/>
      <c r="C923" s="5"/>
      <c r="D923" s="164"/>
      <c r="E923" s="6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7"/>
      <c r="R923" s="7"/>
      <c r="S923" s="7"/>
      <c r="T923" s="7"/>
      <c r="U923" s="7"/>
      <c r="V923" s="7"/>
      <c r="W923" s="7"/>
      <c r="X923" s="5"/>
      <c r="Y923" s="5"/>
      <c r="Z923" s="5"/>
      <c r="AA923" s="5"/>
      <c r="AB923" s="5"/>
    </row>
    <row r="924" spans="1:28" ht="12.75" customHeight="1" x14ac:dyDescent="0.25">
      <c r="A924" s="5"/>
      <c r="B924" s="5"/>
      <c r="C924" s="5"/>
      <c r="D924" s="164"/>
      <c r="E924" s="6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7"/>
      <c r="R924" s="7"/>
      <c r="S924" s="7"/>
      <c r="T924" s="7"/>
      <c r="U924" s="7"/>
      <c r="V924" s="7"/>
      <c r="W924" s="7"/>
      <c r="X924" s="5"/>
      <c r="Y924" s="5"/>
      <c r="Z924" s="5"/>
      <c r="AA924" s="5"/>
      <c r="AB924" s="5"/>
    </row>
    <row r="925" spans="1:28" ht="12.75" customHeight="1" x14ac:dyDescent="0.25">
      <c r="A925" s="5"/>
      <c r="B925" s="5"/>
      <c r="C925" s="5"/>
      <c r="D925" s="164"/>
      <c r="E925" s="6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7"/>
      <c r="R925" s="7"/>
      <c r="S925" s="7"/>
      <c r="T925" s="7"/>
      <c r="U925" s="7"/>
      <c r="V925" s="7"/>
      <c r="W925" s="7"/>
      <c r="X925" s="5"/>
      <c r="Y925" s="5"/>
      <c r="Z925" s="5"/>
      <c r="AA925" s="5"/>
      <c r="AB925" s="5"/>
    </row>
    <row r="926" spans="1:28" ht="12.75" customHeight="1" x14ac:dyDescent="0.25">
      <c r="A926" s="5"/>
      <c r="B926" s="5"/>
      <c r="C926" s="5"/>
      <c r="D926" s="164"/>
      <c r="E926" s="6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7"/>
      <c r="R926" s="7"/>
      <c r="S926" s="7"/>
      <c r="T926" s="7"/>
      <c r="U926" s="7"/>
      <c r="V926" s="7"/>
      <c r="W926" s="7"/>
      <c r="X926" s="5"/>
      <c r="Y926" s="5"/>
      <c r="Z926" s="5"/>
      <c r="AA926" s="5"/>
      <c r="AB926" s="5"/>
    </row>
    <row r="927" spans="1:28" ht="12.75" customHeight="1" x14ac:dyDescent="0.25">
      <c r="A927" s="5"/>
      <c r="B927" s="5"/>
      <c r="C927" s="5"/>
      <c r="D927" s="164"/>
      <c r="E927" s="6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7"/>
      <c r="R927" s="7"/>
      <c r="S927" s="7"/>
      <c r="T927" s="7"/>
      <c r="U927" s="7"/>
      <c r="V927" s="7"/>
      <c r="W927" s="7"/>
      <c r="X927" s="5"/>
      <c r="Y927" s="5"/>
      <c r="Z927" s="5"/>
      <c r="AA927" s="5"/>
      <c r="AB927" s="5"/>
    </row>
    <row r="928" spans="1:28" ht="12.75" customHeight="1" x14ac:dyDescent="0.25">
      <c r="A928" s="5"/>
      <c r="B928" s="5"/>
      <c r="C928" s="5"/>
      <c r="D928" s="164"/>
      <c r="E928" s="6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7"/>
      <c r="R928" s="7"/>
      <c r="S928" s="7"/>
      <c r="T928" s="7"/>
      <c r="U928" s="7"/>
      <c r="V928" s="7"/>
      <c r="W928" s="7"/>
      <c r="X928" s="5"/>
      <c r="Y928" s="5"/>
      <c r="Z928" s="5"/>
      <c r="AA928" s="5"/>
      <c r="AB928" s="5"/>
    </row>
    <row r="929" spans="1:28" ht="12.75" customHeight="1" x14ac:dyDescent="0.25">
      <c r="A929" s="5"/>
      <c r="B929" s="5"/>
      <c r="C929" s="5"/>
      <c r="D929" s="164"/>
      <c r="E929" s="6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7"/>
      <c r="R929" s="7"/>
      <c r="S929" s="7"/>
      <c r="T929" s="7"/>
      <c r="U929" s="7"/>
      <c r="V929" s="7"/>
      <c r="W929" s="7"/>
      <c r="X929" s="5"/>
      <c r="Y929" s="5"/>
      <c r="Z929" s="5"/>
      <c r="AA929" s="5"/>
      <c r="AB929" s="5"/>
    </row>
    <row r="930" spans="1:28" ht="12.75" customHeight="1" x14ac:dyDescent="0.25">
      <c r="A930" s="5"/>
      <c r="B930" s="5"/>
      <c r="C930" s="5"/>
      <c r="D930" s="164"/>
      <c r="E930" s="6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7"/>
      <c r="R930" s="7"/>
      <c r="S930" s="7"/>
      <c r="T930" s="7"/>
      <c r="U930" s="7"/>
      <c r="V930" s="7"/>
      <c r="W930" s="7"/>
      <c r="X930" s="5"/>
      <c r="Y930" s="5"/>
      <c r="Z930" s="5"/>
      <c r="AA930" s="5"/>
      <c r="AB930" s="5"/>
    </row>
    <row r="931" spans="1:28" ht="12.75" customHeight="1" x14ac:dyDescent="0.25">
      <c r="A931" s="5"/>
      <c r="B931" s="5"/>
      <c r="C931" s="5"/>
      <c r="D931" s="164"/>
      <c r="E931" s="6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7"/>
      <c r="R931" s="7"/>
      <c r="S931" s="7"/>
      <c r="T931" s="7"/>
      <c r="U931" s="7"/>
      <c r="V931" s="7"/>
      <c r="W931" s="7"/>
      <c r="X931" s="5"/>
      <c r="Y931" s="5"/>
      <c r="Z931" s="5"/>
      <c r="AA931" s="5"/>
      <c r="AB931" s="5"/>
    </row>
    <row r="932" spans="1:28" ht="12.75" customHeight="1" x14ac:dyDescent="0.25">
      <c r="A932" s="5"/>
      <c r="B932" s="5"/>
      <c r="C932" s="5"/>
      <c r="D932" s="164"/>
      <c r="E932" s="6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7"/>
      <c r="R932" s="7"/>
      <c r="S932" s="7"/>
      <c r="T932" s="7"/>
      <c r="U932" s="7"/>
      <c r="V932" s="7"/>
      <c r="W932" s="7"/>
      <c r="X932" s="5"/>
      <c r="Y932" s="5"/>
      <c r="Z932" s="5"/>
      <c r="AA932" s="5"/>
      <c r="AB932" s="5"/>
    </row>
    <row r="933" spans="1:28" ht="12.75" customHeight="1" x14ac:dyDescent="0.25">
      <c r="A933" s="5"/>
      <c r="B933" s="5"/>
      <c r="C933" s="5"/>
      <c r="D933" s="164"/>
      <c r="E933" s="6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7"/>
      <c r="R933" s="7"/>
      <c r="S933" s="7"/>
      <c r="T933" s="7"/>
      <c r="U933" s="7"/>
      <c r="V933" s="7"/>
      <c r="W933" s="7"/>
      <c r="X933" s="5"/>
      <c r="Y933" s="5"/>
      <c r="Z933" s="5"/>
      <c r="AA933" s="5"/>
      <c r="AB933" s="5"/>
    </row>
    <row r="934" spans="1:28" ht="12.75" customHeight="1" x14ac:dyDescent="0.25">
      <c r="A934" s="5"/>
      <c r="B934" s="5"/>
      <c r="C934" s="5"/>
      <c r="D934" s="164"/>
      <c r="E934" s="6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7"/>
      <c r="R934" s="7"/>
      <c r="S934" s="7"/>
      <c r="T934" s="7"/>
      <c r="U934" s="7"/>
      <c r="V934" s="7"/>
      <c r="W934" s="7"/>
      <c r="X934" s="5"/>
      <c r="Y934" s="5"/>
      <c r="Z934" s="5"/>
      <c r="AA934" s="5"/>
      <c r="AB934" s="5"/>
    </row>
    <row r="935" spans="1:28" ht="12.75" customHeight="1" x14ac:dyDescent="0.25">
      <c r="A935" s="5"/>
      <c r="B935" s="5"/>
      <c r="C935" s="5"/>
      <c r="D935" s="164"/>
      <c r="E935" s="6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7"/>
      <c r="R935" s="7"/>
      <c r="S935" s="7"/>
      <c r="T935" s="7"/>
      <c r="U935" s="7"/>
      <c r="V935" s="7"/>
      <c r="W935" s="7"/>
      <c r="X935" s="5"/>
      <c r="Y935" s="5"/>
      <c r="Z935" s="5"/>
      <c r="AA935" s="5"/>
      <c r="AB935" s="5"/>
    </row>
    <row r="936" spans="1:28" ht="12.75" customHeight="1" x14ac:dyDescent="0.25">
      <c r="A936" s="5"/>
      <c r="B936" s="5"/>
      <c r="C936" s="5"/>
      <c r="D936" s="164"/>
      <c r="E936" s="6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7"/>
      <c r="R936" s="7"/>
      <c r="S936" s="7"/>
      <c r="T936" s="7"/>
      <c r="U936" s="7"/>
      <c r="V936" s="7"/>
      <c r="W936" s="7"/>
      <c r="X936" s="5"/>
      <c r="Y936" s="5"/>
      <c r="Z936" s="5"/>
      <c r="AA936" s="5"/>
      <c r="AB936" s="5"/>
    </row>
    <row r="937" spans="1:28" ht="12.75" customHeight="1" x14ac:dyDescent="0.25">
      <c r="A937" s="5"/>
      <c r="B937" s="5"/>
      <c r="C937" s="5"/>
      <c r="D937" s="164"/>
      <c r="E937" s="6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7"/>
      <c r="R937" s="7"/>
      <c r="S937" s="7"/>
      <c r="T937" s="7"/>
      <c r="U937" s="7"/>
      <c r="V937" s="7"/>
      <c r="W937" s="7"/>
      <c r="X937" s="5"/>
      <c r="Y937" s="5"/>
      <c r="Z937" s="5"/>
      <c r="AA937" s="5"/>
      <c r="AB937" s="5"/>
    </row>
    <row r="938" spans="1:28" ht="12.75" customHeight="1" x14ac:dyDescent="0.25">
      <c r="A938" s="5"/>
      <c r="B938" s="5"/>
      <c r="C938" s="5"/>
      <c r="D938" s="164"/>
      <c r="E938" s="6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7"/>
      <c r="R938" s="7"/>
      <c r="S938" s="7"/>
      <c r="T938" s="7"/>
      <c r="U938" s="7"/>
      <c r="V938" s="7"/>
      <c r="W938" s="7"/>
      <c r="X938" s="5"/>
      <c r="Y938" s="5"/>
      <c r="Z938" s="5"/>
      <c r="AA938" s="5"/>
      <c r="AB938" s="5"/>
    </row>
    <row r="939" spans="1:28" ht="12.75" customHeight="1" x14ac:dyDescent="0.25">
      <c r="A939" s="5"/>
      <c r="B939" s="5"/>
      <c r="C939" s="5"/>
      <c r="D939" s="164"/>
      <c r="E939" s="6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7"/>
      <c r="R939" s="7"/>
      <c r="S939" s="7"/>
      <c r="T939" s="7"/>
      <c r="U939" s="7"/>
      <c r="V939" s="7"/>
      <c r="W939" s="7"/>
      <c r="X939" s="5"/>
      <c r="Y939" s="5"/>
      <c r="Z939" s="5"/>
      <c r="AA939" s="5"/>
      <c r="AB939" s="5"/>
    </row>
    <row r="940" spans="1:28" ht="12.75" customHeight="1" x14ac:dyDescent="0.25">
      <c r="A940" s="5"/>
      <c r="B940" s="5"/>
      <c r="C940" s="5"/>
      <c r="D940" s="164"/>
      <c r="E940" s="6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7"/>
      <c r="R940" s="7"/>
      <c r="S940" s="7"/>
      <c r="T940" s="7"/>
      <c r="U940" s="7"/>
      <c r="V940" s="7"/>
      <c r="W940" s="7"/>
      <c r="X940" s="5"/>
      <c r="Y940" s="5"/>
      <c r="Z940" s="5"/>
      <c r="AA940" s="5"/>
      <c r="AB940" s="5"/>
    </row>
    <row r="941" spans="1:28" ht="12.75" customHeight="1" x14ac:dyDescent="0.25">
      <c r="A941" s="5"/>
      <c r="B941" s="5"/>
      <c r="C941" s="5"/>
      <c r="D941" s="164"/>
      <c r="E941" s="6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7"/>
      <c r="R941" s="7"/>
      <c r="S941" s="7"/>
      <c r="T941" s="7"/>
      <c r="U941" s="7"/>
      <c r="V941" s="7"/>
      <c r="W941" s="7"/>
      <c r="X941" s="5"/>
      <c r="Y941" s="5"/>
      <c r="Z941" s="5"/>
      <c r="AA941" s="5"/>
      <c r="AB941" s="5"/>
    </row>
    <row r="942" spans="1:28" ht="12.75" customHeight="1" x14ac:dyDescent="0.25">
      <c r="A942" s="5"/>
      <c r="B942" s="5"/>
      <c r="C942" s="5"/>
      <c r="D942" s="164"/>
      <c r="E942" s="6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7"/>
      <c r="R942" s="7"/>
      <c r="S942" s="7"/>
      <c r="T942" s="7"/>
      <c r="U942" s="7"/>
      <c r="V942" s="7"/>
      <c r="W942" s="7"/>
      <c r="X942" s="5"/>
      <c r="Y942" s="5"/>
      <c r="Z942" s="5"/>
      <c r="AA942" s="5"/>
      <c r="AB942" s="5"/>
    </row>
    <row r="943" spans="1:28" ht="12.75" customHeight="1" x14ac:dyDescent="0.25">
      <c r="A943" s="5"/>
      <c r="B943" s="5"/>
      <c r="C943" s="5"/>
      <c r="D943" s="164"/>
      <c r="E943" s="6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7"/>
      <c r="R943" s="7"/>
      <c r="S943" s="7"/>
      <c r="T943" s="7"/>
      <c r="U943" s="7"/>
      <c r="V943" s="7"/>
      <c r="W943" s="7"/>
      <c r="X943" s="5"/>
      <c r="Y943" s="5"/>
      <c r="Z943" s="5"/>
      <c r="AA943" s="5"/>
      <c r="AB943" s="5"/>
    </row>
    <row r="944" spans="1:28" ht="12.75" customHeight="1" x14ac:dyDescent="0.25">
      <c r="A944" s="5"/>
      <c r="B944" s="5"/>
      <c r="C944" s="5"/>
      <c r="D944" s="164"/>
      <c r="E944" s="6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7"/>
      <c r="R944" s="7"/>
      <c r="S944" s="7"/>
      <c r="T944" s="7"/>
      <c r="U944" s="7"/>
      <c r="V944" s="7"/>
      <c r="W944" s="7"/>
      <c r="X944" s="5"/>
      <c r="Y944" s="5"/>
      <c r="Z944" s="5"/>
      <c r="AA944" s="5"/>
      <c r="AB944" s="5"/>
    </row>
    <row r="945" spans="1:28" ht="12.75" customHeight="1" x14ac:dyDescent="0.25">
      <c r="A945" s="5"/>
      <c r="B945" s="5"/>
      <c r="C945" s="5"/>
      <c r="D945" s="164"/>
      <c r="E945" s="6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7"/>
      <c r="R945" s="7"/>
      <c r="S945" s="7"/>
      <c r="T945" s="7"/>
      <c r="U945" s="7"/>
      <c r="V945" s="7"/>
      <c r="W945" s="7"/>
      <c r="X945" s="5"/>
      <c r="Y945" s="5"/>
      <c r="Z945" s="5"/>
      <c r="AA945" s="5"/>
      <c r="AB945" s="5"/>
    </row>
    <row r="946" spans="1:28" ht="12.75" customHeight="1" x14ac:dyDescent="0.25">
      <c r="A946" s="5"/>
      <c r="B946" s="5"/>
      <c r="C946" s="5"/>
      <c r="D946" s="164"/>
      <c r="E946" s="6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7"/>
      <c r="R946" s="7"/>
      <c r="S946" s="7"/>
      <c r="T946" s="7"/>
      <c r="U946" s="7"/>
      <c r="V946" s="7"/>
      <c r="W946" s="7"/>
      <c r="X946" s="5"/>
      <c r="Y946" s="5"/>
      <c r="Z946" s="5"/>
      <c r="AA946" s="5"/>
      <c r="AB946" s="5"/>
    </row>
    <row r="947" spans="1:28" ht="12.75" customHeight="1" x14ac:dyDescent="0.25">
      <c r="A947" s="5"/>
      <c r="B947" s="5"/>
      <c r="C947" s="5"/>
      <c r="D947" s="164"/>
      <c r="E947" s="6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7"/>
      <c r="R947" s="7"/>
      <c r="S947" s="7"/>
      <c r="T947" s="7"/>
      <c r="U947" s="7"/>
      <c r="V947" s="7"/>
      <c r="W947" s="7"/>
      <c r="X947" s="5"/>
      <c r="Y947" s="5"/>
      <c r="Z947" s="5"/>
      <c r="AA947" s="5"/>
      <c r="AB947" s="5"/>
    </row>
    <row r="948" spans="1:28" ht="12.75" customHeight="1" x14ac:dyDescent="0.25">
      <c r="A948" s="5"/>
      <c r="B948" s="5"/>
      <c r="C948" s="5"/>
      <c r="D948" s="164"/>
      <c r="E948" s="6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7"/>
      <c r="R948" s="7"/>
      <c r="S948" s="7"/>
      <c r="T948" s="7"/>
      <c r="U948" s="7"/>
      <c r="V948" s="7"/>
      <c r="W948" s="7"/>
      <c r="X948" s="5"/>
      <c r="Y948" s="5"/>
      <c r="Z948" s="5"/>
      <c r="AA948" s="5"/>
      <c r="AB948" s="5"/>
    </row>
    <row r="949" spans="1:28" ht="12.75" customHeight="1" x14ac:dyDescent="0.25">
      <c r="A949" s="5"/>
      <c r="B949" s="5"/>
      <c r="C949" s="5"/>
      <c r="D949" s="164"/>
      <c r="E949" s="6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7"/>
      <c r="R949" s="7"/>
      <c r="S949" s="7"/>
      <c r="T949" s="7"/>
      <c r="U949" s="7"/>
      <c r="V949" s="7"/>
      <c r="W949" s="7"/>
      <c r="X949" s="5"/>
      <c r="Y949" s="5"/>
      <c r="Z949" s="5"/>
      <c r="AA949" s="5"/>
      <c r="AB949" s="5"/>
    </row>
    <row r="950" spans="1:28" ht="12.75" customHeight="1" x14ac:dyDescent="0.25">
      <c r="A950" s="5"/>
      <c r="B950" s="5"/>
      <c r="C950" s="5"/>
      <c r="D950" s="164"/>
      <c r="E950" s="6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7"/>
      <c r="R950" s="7"/>
      <c r="S950" s="7"/>
      <c r="T950" s="7"/>
      <c r="U950" s="7"/>
      <c r="V950" s="7"/>
      <c r="W950" s="7"/>
      <c r="X950" s="5"/>
      <c r="Y950" s="5"/>
      <c r="Z950" s="5"/>
      <c r="AA950" s="5"/>
      <c r="AB950" s="5"/>
    </row>
    <row r="951" spans="1:28" ht="12.75" customHeight="1" x14ac:dyDescent="0.25">
      <c r="A951" s="5"/>
      <c r="B951" s="5"/>
      <c r="C951" s="5"/>
      <c r="D951" s="164"/>
      <c r="E951" s="6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7"/>
      <c r="R951" s="7"/>
      <c r="S951" s="7"/>
      <c r="T951" s="7"/>
      <c r="U951" s="7"/>
      <c r="V951" s="7"/>
      <c r="W951" s="7"/>
      <c r="X951" s="5"/>
      <c r="Y951" s="5"/>
      <c r="Z951" s="5"/>
      <c r="AA951" s="5"/>
      <c r="AB951" s="5"/>
    </row>
    <row r="952" spans="1:28" ht="12.75" customHeight="1" x14ac:dyDescent="0.25">
      <c r="A952" s="5"/>
      <c r="B952" s="5"/>
      <c r="C952" s="5"/>
      <c r="D952" s="164"/>
      <c r="E952" s="6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7"/>
      <c r="R952" s="7"/>
      <c r="S952" s="7"/>
      <c r="T952" s="7"/>
      <c r="U952" s="7"/>
      <c r="V952" s="7"/>
      <c r="W952" s="7"/>
      <c r="X952" s="5"/>
      <c r="Y952" s="5"/>
      <c r="Z952" s="5"/>
      <c r="AA952" s="5"/>
      <c r="AB952" s="5"/>
    </row>
    <row r="953" spans="1:28" ht="12.75" customHeight="1" x14ac:dyDescent="0.25">
      <c r="A953" s="5"/>
      <c r="B953" s="5"/>
      <c r="C953" s="5"/>
      <c r="D953" s="164"/>
      <c r="E953" s="6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7"/>
      <c r="R953" s="7"/>
      <c r="S953" s="7"/>
      <c r="T953" s="7"/>
      <c r="U953" s="7"/>
      <c r="V953" s="7"/>
      <c r="W953" s="7"/>
      <c r="X953" s="5"/>
      <c r="Y953" s="5"/>
      <c r="Z953" s="5"/>
      <c r="AA953" s="5"/>
      <c r="AB953" s="5"/>
    </row>
    <row r="954" spans="1:28" ht="12.75" customHeight="1" x14ac:dyDescent="0.25">
      <c r="A954" s="5"/>
      <c r="B954" s="5"/>
      <c r="C954" s="5"/>
      <c r="D954" s="164"/>
      <c r="E954" s="6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7"/>
      <c r="R954" s="7"/>
      <c r="S954" s="7"/>
      <c r="T954" s="7"/>
      <c r="U954" s="7"/>
      <c r="V954" s="7"/>
      <c r="W954" s="7"/>
      <c r="X954" s="5"/>
      <c r="Y954" s="5"/>
      <c r="Z954" s="5"/>
      <c r="AA954" s="5"/>
      <c r="AB954" s="5"/>
    </row>
    <row r="955" spans="1:28" ht="12.75" customHeight="1" x14ac:dyDescent="0.25">
      <c r="A955" s="5"/>
      <c r="B955" s="5"/>
      <c r="C955" s="5"/>
      <c r="D955" s="164"/>
      <c r="E955" s="6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7"/>
      <c r="R955" s="7"/>
      <c r="S955" s="7"/>
      <c r="T955" s="7"/>
      <c r="U955" s="7"/>
      <c r="V955" s="7"/>
      <c r="W955" s="7"/>
      <c r="X955" s="5"/>
      <c r="Y955" s="5"/>
      <c r="Z955" s="5"/>
      <c r="AA955" s="5"/>
      <c r="AB955" s="5"/>
    </row>
    <row r="956" spans="1:28" ht="12.75" customHeight="1" x14ac:dyDescent="0.25">
      <c r="A956" s="5"/>
      <c r="B956" s="5"/>
      <c r="C956" s="5"/>
      <c r="D956" s="164"/>
      <c r="E956" s="6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7"/>
      <c r="R956" s="7"/>
      <c r="S956" s="7"/>
      <c r="T956" s="7"/>
      <c r="U956" s="7"/>
      <c r="V956" s="7"/>
      <c r="W956" s="7"/>
      <c r="X956" s="5"/>
      <c r="Y956" s="5"/>
      <c r="Z956" s="5"/>
      <c r="AA956" s="5"/>
      <c r="AB956" s="5"/>
    </row>
    <row r="957" spans="1:28" ht="12.75" customHeight="1" x14ac:dyDescent="0.25">
      <c r="A957" s="5"/>
      <c r="B957" s="5"/>
      <c r="C957" s="5"/>
      <c r="D957" s="164"/>
      <c r="E957" s="6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7"/>
      <c r="R957" s="7"/>
      <c r="S957" s="7"/>
      <c r="T957" s="7"/>
      <c r="U957" s="7"/>
      <c r="V957" s="7"/>
      <c r="W957" s="7"/>
      <c r="X957" s="5"/>
      <c r="Y957" s="5"/>
      <c r="Z957" s="5"/>
      <c r="AA957" s="5"/>
      <c r="AB957" s="5"/>
    </row>
    <row r="958" spans="1:28" ht="12.75" customHeight="1" x14ac:dyDescent="0.25">
      <c r="A958" s="5"/>
      <c r="B958" s="5"/>
      <c r="C958" s="5"/>
      <c r="D958" s="164"/>
      <c r="E958" s="6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7"/>
      <c r="R958" s="7"/>
      <c r="S958" s="7"/>
      <c r="T958" s="7"/>
      <c r="U958" s="7"/>
      <c r="V958" s="7"/>
      <c r="W958" s="7"/>
      <c r="X958" s="5"/>
      <c r="Y958" s="5"/>
      <c r="Z958" s="5"/>
      <c r="AA958" s="5"/>
      <c r="AB958" s="5"/>
    </row>
    <row r="959" spans="1:28" ht="12.75" customHeight="1" x14ac:dyDescent="0.25">
      <c r="A959" s="5"/>
      <c r="B959" s="5"/>
      <c r="C959" s="5"/>
      <c r="D959" s="164"/>
      <c r="E959" s="6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7"/>
      <c r="R959" s="7"/>
      <c r="S959" s="7"/>
      <c r="T959" s="7"/>
      <c r="U959" s="7"/>
      <c r="V959" s="7"/>
      <c r="W959" s="7"/>
      <c r="X959" s="5"/>
      <c r="Y959" s="5"/>
      <c r="Z959" s="5"/>
      <c r="AA959" s="5"/>
      <c r="AB959" s="5"/>
    </row>
    <row r="960" spans="1:28" ht="12.75" customHeight="1" x14ac:dyDescent="0.25">
      <c r="A960" s="5"/>
      <c r="B960" s="5"/>
      <c r="C960" s="5"/>
      <c r="D960" s="164"/>
      <c r="E960" s="6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7"/>
      <c r="R960" s="7"/>
      <c r="S960" s="7"/>
      <c r="T960" s="7"/>
      <c r="U960" s="7"/>
      <c r="V960" s="7"/>
      <c r="W960" s="7"/>
      <c r="X960" s="5"/>
      <c r="Y960" s="5"/>
      <c r="Z960" s="5"/>
      <c r="AA960" s="5"/>
      <c r="AB960" s="5"/>
    </row>
    <row r="961" spans="1:28" ht="12.75" customHeight="1" x14ac:dyDescent="0.25">
      <c r="A961" s="5"/>
      <c r="B961" s="5"/>
      <c r="C961" s="5"/>
      <c r="D961" s="164"/>
      <c r="E961" s="6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7"/>
      <c r="R961" s="7"/>
      <c r="S961" s="7"/>
      <c r="T961" s="7"/>
      <c r="U961" s="7"/>
      <c r="V961" s="7"/>
      <c r="W961" s="7"/>
      <c r="X961" s="5"/>
      <c r="Y961" s="5"/>
      <c r="Z961" s="5"/>
      <c r="AA961" s="5"/>
      <c r="AB961" s="5"/>
    </row>
    <row r="962" spans="1:28" ht="12.75" customHeight="1" x14ac:dyDescent="0.25">
      <c r="A962" s="5"/>
      <c r="B962" s="5"/>
      <c r="C962" s="5"/>
      <c r="D962" s="164"/>
      <c r="E962" s="6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7"/>
      <c r="R962" s="7"/>
      <c r="S962" s="7"/>
      <c r="T962" s="7"/>
      <c r="U962" s="7"/>
      <c r="V962" s="7"/>
      <c r="W962" s="7"/>
      <c r="X962" s="5"/>
      <c r="Y962" s="5"/>
      <c r="Z962" s="5"/>
      <c r="AA962" s="5"/>
      <c r="AB962" s="5"/>
    </row>
    <row r="963" spans="1:28" ht="12.75" customHeight="1" x14ac:dyDescent="0.25">
      <c r="A963" s="5"/>
      <c r="B963" s="5"/>
      <c r="C963" s="5"/>
      <c r="D963" s="164"/>
      <c r="E963" s="6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7"/>
      <c r="R963" s="7"/>
      <c r="S963" s="7"/>
      <c r="T963" s="7"/>
      <c r="U963" s="7"/>
      <c r="V963" s="7"/>
      <c r="W963" s="7"/>
      <c r="X963" s="5"/>
      <c r="Y963" s="5"/>
      <c r="Z963" s="5"/>
      <c r="AA963" s="5"/>
      <c r="AB963" s="5"/>
    </row>
    <row r="964" spans="1:28" ht="12.75" customHeight="1" x14ac:dyDescent="0.25">
      <c r="A964" s="5"/>
      <c r="B964" s="5"/>
      <c r="C964" s="5"/>
      <c r="D964" s="164"/>
      <c r="E964" s="6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7"/>
      <c r="R964" s="7"/>
      <c r="S964" s="7"/>
      <c r="T964" s="7"/>
      <c r="U964" s="7"/>
      <c r="V964" s="7"/>
      <c r="W964" s="7"/>
      <c r="X964" s="5"/>
      <c r="Y964" s="5"/>
      <c r="Z964" s="5"/>
      <c r="AA964" s="5"/>
      <c r="AB964" s="5"/>
    </row>
    <row r="965" spans="1:28" ht="12.75" customHeight="1" x14ac:dyDescent="0.25">
      <c r="A965" s="5"/>
      <c r="B965" s="5"/>
      <c r="C965" s="5"/>
      <c r="D965" s="164"/>
      <c r="E965" s="6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7"/>
      <c r="R965" s="7"/>
      <c r="S965" s="7"/>
      <c r="T965" s="7"/>
      <c r="U965" s="7"/>
      <c r="V965" s="7"/>
      <c r="W965" s="7"/>
      <c r="X965" s="5"/>
      <c r="Y965" s="5"/>
      <c r="Z965" s="5"/>
      <c r="AA965" s="5"/>
      <c r="AB965" s="5"/>
    </row>
    <row r="966" spans="1:28" ht="12.75" customHeight="1" x14ac:dyDescent="0.25">
      <c r="A966" s="5"/>
      <c r="B966" s="5"/>
      <c r="C966" s="5"/>
      <c r="D966" s="164"/>
      <c r="E966" s="6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7"/>
      <c r="R966" s="7"/>
      <c r="S966" s="7"/>
      <c r="T966" s="7"/>
      <c r="U966" s="7"/>
      <c r="V966" s="7"/>
      <c r="W966" s="7"/>
      <c r="X966" s="5"/>
      <c r="Y966" s="5"/>
      <c r="Z966" s="5"/>
      <c r="AA966" s="5"/>
      <c r="AB966" s="5"/>
    </row>
    <row r="967" spans="1:28" ht="12.75" customHeight="1" x14ac:dyDescent="0.25">
      <c r="A967" s="5"/>
      <c r="B967" s="5"/>
      <c r="C967" s="5"/>
      <c r="D967" s="164"/>
      <c r="E967" s="6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7"/>
      <c r="R967" s="7"/>
      <c r="S967" s="7"/>
      <c r="T967" s="7"/>
      <c r="U967" s="7"/>
      <c r="V967" s="7"/>
      <c r="W967" s="7"/>
      <c r="X967" s="5"/>
      <c r="Y967" s="5"/>
      <c r="Z967" s="5"/>
      <c r="AA967" s="5"/>
      <c r="AB967" s="5"/>
    </row>
    <row r="968" spans="1:28" ht="12.75" customHeight="1" x14ac:dyDescent="0.25">
      <c r="A968" s="5"/>
      <c r="B968" s="5"/>
      <c r="C968" s="5"/>
      <c r="D968" s="164"/>
      <c r="E968" s="6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7"/>
      <c r="R968" s="7"/>
      <c r="S968" s="7"/>
      <c r="T968" s="7"/>
      <c r="U968" s="7"/>
      <c r="V968" s="7"/>
      <c r="W968" s="7"/>
      <c r="X968" s="5"/>
      <c r="Y968" s="5"/>
      <c r="Z968" s="5"/>
      <c r="AA968" s="5"/>
      <c r="AB968" s="5"/>
    </row>
    <row r="969" spans="1:28" ht="12.75" customHeight="1" x14ac:dyDescent="0.25">
      <c r="A969" s="5"/>
      <c r="B969" s="5"/>
      <c r="C969" s="5"/>
      <c r="D969" s="164"/>
      <c r="E969" s="6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7"/>
      <c r="R969" s="7"/>
      <c r="S969" s="7"/>
      <c r="T969" s="7"/>
      <c r="U969" s="7"/>
      <c r="V969" s="7"/>
      <c r="W969" s="7"/>
      <c r="X969" s="5"/>
      <c r="Y969" s="5"/>
      <c r="Z969" s="5"/>
      <c r="AA969" s="5"/>
      <c r="AB969" s="5"/>
    </row>
    <row r="970" spans="1:28" ht="12.75" customHeight="1" x14ac:dyDescent="0.25">
      <c r="A970" s="5"/>
      <c r="B970" s="5"/>
      <c r="C970" s="5"/>
      <c r="D970" s="164"/>
      <c r="E970" s="6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7"/>
      <c r="R970" s="7"/>
      <c r="S970" s="7"/>
      <c r="T970" s="7"/>
      <c r="U970" s="7"/>
      <c r="V970" s="7"/>
      <c r="W970" s="7"/>
      <c r="X970" s="5"/>
      <c r="Y970" s="5"/>
      <c r="Z970" s="5"/>
      <c r="AA970" s="5"/>
      <c r="AB970" s="5"/>
    </row>
    <row r="971" spans="1:28" ht="12.75" customHeight="1" x14ac:dyDescent="0.25">
      <c r="A971" s="5"/>
      <c r="B971" s="5"/>
      <c r="C971" s="5"/>
      <c r="D971" s="164"/>
      <c r="E971" s="6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7"/>
      <c r="R971" s="7"/>
      <c r="S971" s="7"/>
      <c r="T971" s="7"/>
      <c r="U971" s="7"/>
      <c r="V971" s="7"/>
      <c r="W971" s="7"/>
      <c r="X971" s="5"/>
      <c r="Y971" s="5"/>
      <c r="Z971" s="5"/>
      <c r="AA971" s="5"/>
      <c r="AB971" s="5"/>
    </row>
    <row r="972" spans="1:28" ht="12.75" customHeight="1" x14ac:dyDescent="0.25">
      <c r="A972" s="5"/>
      <c r="B972" s="5"/>
      <c r="C972" s="5"/>
      <c r="D972" s="164"/>
      <c r="E972" s="6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7"/>
      <c r="R972" s="7"/>
      <c r="S972" s="7"/>
      <c r="T972" s="7"/>
      <c r="U972" s="7"/>
      <c r="V972" s="7"/>
      <c r="W972" s="7"/>
      <c r="X972" s="5"/>
      <c r="Y972" s="5"/>
      <c r="Z972" s="5"/>
      <c r="AA972" s="5"/>
      <c r="AB972" s="5"/>
    </row>
    <row r="973" spans="1:28" ht="12.75" customHeight="1" x14ac:dyDescent="0.25">
      <c r="A973" s="5"/>
      <c r="B973" s="5"/>
      <c r="C973" s="5"/>
      <c r="D973" s="164"/>
      <c r="E973" s="6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7"/>
      <c r="R973" s="7"/>
      <c r="S973" s="7"/>
      <c r="T973" s="7"/>
      <c r="U973" s="7"/>
      <c r="V973" s="7"/>
      <c r="W973" s="7"/>
      <c r="X973" s="5"/>
      <c r="Y973" s="5"/>
      <c r="Z973" s="5"/>
      <c r="AA973" s="5"/>
      <c r="AB973" s="5"/>
    </row>
    <row r="974" spans="1:28" ht="12.75" customHeight="1" x14ac:dyDescent="0.25">
      <c r="A974" s="5"/>
      <c r="B974" s="5"/>
      <c r="C974" s="5"/>
      <c r="D974" s="164"/>
      <c r="E974" s="6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7"/>
      <c r="R974" s="7"/>
      <c r="S974" s="7"/>
      <c r="T974" s="7"/>
      <c r="U974" s="7"/>
      <c r="V974" s="7"/>
      <c r="W974" s="7"/>
      <c r="X974" s="5"/>
      <c r="Y974" s="5"/>
      <c r="Z974" s="5"/>
      <c r="AA974" s="5"/>
      <c r="AB974" s="5"/>
    </row>
    <row r="975" spans="1:28" ht="12.75" customHeight="1" x14ac:dyDescent="0.25">
      <c r="A975" s="5"/>
      <c r="B975" s="5"/>
      <c r="C975" s="5"/>
      <c r="D975" s="164"/>
      <c r="E975" s="6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7"/>
      <c r="R975" s="7"/>
      <c r="S975" s="7"/>
      <c r="T975" s="7"/>
      <c r="U975" s="7"/>
      <c r="V975" s="7"/>
      <c r="W975" s="7"/>
      <c r="X975" s="5"/>
      <c r="Y975" s="5"/>
      <c r="Z975" s="5"/>
      <c r="AA975" s="5"/>
      <c r="AB975" s="5"/>
    </row>
    <row r="976" spans="1:28" ht="12.75" customHeight="1" x14ac:dyDescent="0.25">
      <c r="A976" s="5"/>
      <c r="B976" s="5"/>
      <c r="C976" s="5"/>
      <c r="D976" s="164"/>
      <c r="E976" s="6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7"/>
      <c r="R976" s="7"/>
      <c r="S976" s="7"/>
      <c r="T976" s="7"/>
      <c r="U976" s="7"/>
      <c r="V976" s="7"/>
      <c r="W976" s="7"/>
      <c r="X976" s="5"/>
      <c r="Y976" s="5"/>
      <c r="Z976" s="5"/>
      <c r="AA976" s="5"/>
      <c r="AB976" s="5"/>
    </row>
    <row r="977" spans="1:28" ht="12.75" customHeight="1" x14ac:dyDescent="0.25">
      <c r="A977" s="5"/>
      <c r="B977" s="5"/>
      <c r="C977" s="5"/>
      <c r="D977" s="164"/>
      <c r="E977" s="6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7"/>
      <c r="R977" s="7"/>
      <c r="S977" s="7"/>
      <c r="T977" s="7"/>
      <c r="U977" s="7"/>
      <c r="V977" s="7"/>
      <c r="W977" s="7"/>
      <c r="X977" s="5"/>
      <c r="Y977" s="5"/>
      <c r="Z977" s="5"/>
      <c r="AA977" s="5"/>
      <c r="AB977" s="5"/>
    </row>
    <row r="978" spans="1:28" ht="12.75" customHeight="1" x14ac:dyDescent="0.25">
      <c r="A978" s="5"/>
      <c r="B978" s="5"/>
      <c r="C978" s="5"/>
      <c r="D978" s="164"/>
      <c r="E978" s="6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7"/>
      <c r="R978" s="7"/>
      <c r="S978" s="7"/>
      <c r="T978" s="7"/>
      <c r="U978" s="7"/>
      <c r="V978" s="7"/>
      <c r="W978" s="7"/>
      <c r="X978" s="5"/>
      <c r="Y978" s="5"/>
      <c r="Z978" s="5"/>
      <c r="AA978" s="5"/>
      <c r="AB978" s="5"/>
    </row>
    <row r="979" spans="1:28" ht="12.75" customHeight="1" x14ac:dyDescent="0.25">
      <c r="A979" s="5"/>
      <c r="B979" s="5"/>
      <c r="C979" s="5"/>
      <c r="D979" s="164"/>
      <c r="E979" s="6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7"/>
      <c r="R979" s="7"/>
      <c r="S979" s="7"/>
      <c r="T979" s="7"/>
      <c r="U979" s="7"/>
      <c r="V979" s="7"/>
      <c r="W979" s="7"/>
      <c r="X979" s="5"/>
      <c r="Y979" s="5"/>
      <c r="Z979" s="5"/>
      <c r="AA979" s="5"/>
      <c r="AB979" s="5"/>
    </row>
    <row r="980" spans="1:28" ht="12.75" customHeight="1" x14ac:dyDescent="0.25">
      <c r="A980" s="5"/>
      <c r="B980" s="5"/>
      <c r="C980" s="5"/>
      <c r="D980" s="164"/>
      <c r="E980" s="6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7"/>
      <c r="R980" s="7"/>
      <c r="S980" s="7"/>
      <c r="T980" s="7"/>
      <c r="U980" s="7"/>
      <c r="V980" s="7"/>
      <c r="W980" s="7"/>
      <c r="X980" s="5"/>
      <c r="Y980" s="5"/>
      <c r="Z980" s="5"/>
      <c r="AA980" s="5"/>
      <c r="AB980" s="5"/>
    </row>
    <row r="981" spans="1:28" ht="12.75" customHeight="1" x14ac:dyDescent="0.25">
      <c r="A981" s="5"/>
      <c r="B981" s="5"/>
      <c r="C981" s="5"/>
      <c r="D981" s="164"/>
      <c r="E981" s="6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7"/>
      <c r="R981" s="7"/>
      <c r="S981" s="7"/>
      <c r="T981" s="7"/>
      <c r="U981" s="7"/>
      <c r="V981" s="7"/>
      <c r="W981" s="7"/>
      <c r="X981" s="5"/>
      <c r="Y981" s="5"/>
      <c r="Z981" s="5"/>
      <c r="AA981" s="5"/>
      <c r="AB981" s="5"/>
    </row>
    <row r="982" spans="1:28" ht="12.75" customHeight="1" x14ac:dyDescent="0.25">
      <c r="A982" s="5"/>
      <c r="B982" s="5"/>
      <c r="C982" s="5"/>
      <c r="D982" s="164"/>
      <c r="E982" s="6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7"/>
      <c r="R982" s="7"/>
      <c r="S982" s="7"/>
      <c r="T982" s="7"/>
      <c r="U982" s="7"/>
      <c r="V982" s="7"/>
      <c r="W982" s="7"/>
      <c r="X982" s="5"/>
      <c r="Y982" s="5"/>
      <c r="Z982" s="5"/>
      <c r="AA982" s="5"/>
      <c r="AB982" s="5"/>
    </row>
    <row r="983" spans="1:28" ht="12.75" customHeight="1" x14ac:dyDescent="0.25">
      <c r="A983" s="5"/>
      <c r="B983" s="5"/>
      <c r="C983" s="5"/>
      <c r="D983" s="164"/>
      <c r="E983" s="6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7"/>
      <c r="R983" s="7"/>
      <c r="S983" s="7"/>
      <c r="T983" s="7"/>
      <c r="U983" s="7"/>
      <c r="V983" s="7"/>
      <c r="W983" s="7"/>
      <c r="X983" s="5"/>
      <c r="Y983" s="5"/>
      <c r="Z983" s="5"/>
      <c r="AA983" s="5"/>
      <c r="AB983" s="5"/>
    </row>
    <row r="984" spans="1:28" ht="12.75" customHeight="1" x14ac:dyDescent="0.25">
      <c r="A984" s="5"/>
      <c r="B984" s="5"/>
      <c r="C984" s="5"/>
      <c r="D984" s="164"/>
      <c r="E984" s="6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7"/>
      <c r="R984" s="7"/>
      <c r="S984" s="7"/>
      <c r="T984" s="7"/>
      <c r="U984" s="7"/>
      <c r="V984" s="7"/>
      <c r="W984" s="7"/>
      <c r="X984" s="5"/>
      <c r="Y984" s="5"/>
      <c r="Z984" s="5"/>
      <c r="AA984" s="5"/>
      <c r="AB984" s="5"/>
    </row>
    <row r="985" spans="1:28" ht="12.75" customHeight="1" x14ac:dyDescent="0.25">
      <c r="A985" s="5"/>
      <c r="B985" s="5"/>
      <c r="C985" s="5"/>
      <c r="D985" s="164"/>
      <c r="E985" s="6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7"/>
      <c r="R985" s="7"/>
      <c r="S985" s="7"/>
      <c r="T985" s="7"/>
      <c r="U985" s="7"/>
      <c r="V985" s="7"/>
      <c r="W985" s="7"/>
      <c r="X985" s="5"/>
      <c r="Y985" s="5"/>
      <c r="Z985" s="5"/>
      <c r="AA985" s="5"/>
      <c r="AB985" s="5"/>
    </row>
    <row r="986" spans="1:28" ht="12.75" customHeight="1" x14ac:dyDescent="0.25">
      <c r="A986" s="5"/>
      <c r="B986" s="5"/>
      <c r="C986" s="5"/>
      <c r="D986" s="164"/>
      <c r="E986" s="6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7"/>
      <c r="R986" s="7"/>
      <c r="S986" s="7"/>
      <c r="T986" s="7"/>
      <c r="U986" s="7"/>
      <c r="V986" s="7"/>
      <c r="W986" s="7"/>
      <c r="X986" s="5"/>
      <c r="Y986" s="5"/>
      <c r="Z986" s="5"/>
      <c r="AA986" s="5"/>
      <c r="AB986" s="5"/>
    </row>
    <row r="987" spans="1:28" ht="12.75" customHeight="1" x14ac:dyDescent="0.25">
      <c r="A987" s="5"/>
      <c r="B987" s="5"/>
      <c r="C987" s="5"/>
      <c r="D987" s="164"/>
      <c r="E987" s="6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7"/>
      <c r="R987" s="7"/>
      <c r="S987" s="7"/>
      <c r="T987" s="7"/>
      <c r="U987" s="7"/>
      <c r="V987" s="7"/>
      <c r="W987" s="7"/>
      <c r="X987" s="5"/>
      <c r="Y987" s="5"/>
      <c r="Z987" s="5"/>
      <c r="AA987" s="5"/>
      <c r="AB987" s="5"/>
    </row>
    <row r="988" spans="1:28" ht="12.75" customHeight="1" x14ac:dyDescent="0.25">
      <c r="A988" s="5"/>
      <c r="B988" s="5"/>
      <c r="C988" s="5"/>
      <c r="D988" s="164"/>
      <c r="E988" s="6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7"/>
      <c r="R988" s="7"/>
      <c r="S988" s="7"/>
      <c r="T988" s="7"/>
      <c r="U988" s="7"/>
      <c r="V988" s="7"/>
      <c r="W988" s="7"/>
      <c r="X988" s="5"/>
      <c r="Y988" s="5"/>
      <c r="Z988" s="5"/>
      <c r="AA988" s="5"/>
      <c r="AB988" s="5"/>
    </row>
    <row r="989" spans="1:28" ht="12.75" customHeight="1" x14ac:dyDescent="0.25">
      <c r="A989" s="5"/>
      <c r="B989" s="5"/>
      <c r="C989" s="5"/>
      <c r="D989" s="164"/>
      <c r="E989" s="6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7"/>
      <c r="R989" s="7"/>
      <c r="S989" s="7"/>
      <c r="T989" s="7"/>
      <c r="U989" s="7"/>
      <c r="V989" s="7"/>
      <c r="W989" s="7"/>
      <c r="X989" s="5"/>
      <c r="Y989" s="5"/>
      <c r="Z989" s="5"/>
      <c r="AA989" s="5"/>
      <c r="AB989" s="5"/>
    </row>
    <row r="990" spans="1:28" ht="12.75" customHeight="1" x14ac:dyDescent="0.25">
      <c r="A990" s="5"/>
      <c r="B990" s="5"/>
      <c r="C990" s="5"/>
      <c r="D990" s="164"/>
      <c r="E990" s="6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7"/>
      <c r="R990" s="7"/>
      <c r="S990" s="7"/>
      <c r="T990" s="7"/>
      <c r="U990" s="7"/>
      <c r="V990" s="7"/>
      <c r="W990" s="7"/>
      <c r="X990" s="5"/>
      <c r="Y990" s="5"/>
      <c r="Z990" s="5"/>
      <c r="AA990" s="5"/>
      <c r="AB990" s="5"/>
    </row>
    <row r="991" spans="1:28" ht="12.75" customHeight="1" x14ac:dyDescent="0.25">
      <c r="A991" s="5"/>
      <c r="B991" s="5"/>
      <c r="C991" s="5"/>
      <c r="D991" s="164"/>
      <c r="E991" s="6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7"/>
      <c r="R991" s="7"/>
      <c r="S991" s="7"/>
      <c r="T991" s="7"/>
      <c r="U991" s="7"/>
      <c r="V991" s="7"/>
      <c r="W991" s="7"/>
      <c r="X991" s="5"/>
      <c r="Y991" s="5"/>
      <c r="Z991" s="5"/>
      <c r="AA991" s="5"/>
      <c r="AB991" s="5"/>
    </row>
    <row r="992" spans="1:28" ht="12.75" customHeight="1" x14ac:dyDescent="0.25">
      <c r="A992" s="5"/>
      <c r="B992" s="5"/>
      <c r="C992" s="5"/>
      <c r="D992" s="164"/>
      <c r="E992" s="6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7"/>
      <c r="R992" s="7"/>
      <c r="S992" s="7"/>
      <c r="T992" s="7"/>
      <c r="U992" s="7"/>
      <c r="V992" s="7"/>
      <c r="W992" s="7"/>
      <c r="X992" s="5"/>
      <c r="Y992" s="5"/>
      <c r="Z992" s="5"/>
      <c r="AA992" s="5"/>
      <c r="AB992" s="5"/>
    </row>
    <row r="993" spans="1:28" ht="12.75" customHeight="1" x14ac:dyDescent="0.25">
      <c r="A993" s="5"/>
      <c r="B993" s="5"/>
      <c r="C993" s="5"/>
      <c r="D993" s="164"/>
      <c r="E993" s="6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7"/>
      <c r="R993" s="7"/>
      <c r="S993" s="7"/>
      <c r="T993" s="7"/>
      <c r="U993" s="7"/>
      <c r="V993" s="7"/>
      <c r="W993" s="7"/>
      <c r="X993" s="5"/>
      <c r="Y993" s="5"/>
      <c r="Z993" s="5"/>
      <c r="AA993" s="5"/>
      <c r="AB993" s="5"/>
    </row>
    <row r="994" spans="1:28" ht="12.75" customHeight="1" x14ac:dyDescent="0.25">
      <c r="A994" s="5"/>
      <c r="B994" s="5"/>
      <c r="C994" s="5"/>
      <c r="D994" s="164"/>
      <c r="E994" s="6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7"/>
      <c r="R994" s="7"/>
      <c r="S994" s="7"/>
      <c r="T994" s="7"/>
      <c r="U994" s="7"/>
      <c r="V994" s="7"/>
      <c r="W994" s="7"/>
      <c r="X994" s="5"/>
      <c r="Y994" s="5"/>
      <c r="Z994" s="5"/>
      <c r="AA994" s="5"/>
      <c r="AB994" s="5"/>
    </row>
    <row r="995" spans="1:28" ht="12.75" customHeight="1" x14ac:dyDescent="0.25">
      <c r="A995" s="5"/>
      <c r="B995" s="5"/>
      <c r="C995" s="5"/>
      <c r="D995" s="164"/>
      <c r="E995" s="6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7"/>
      <c r="R995" s="7"/>
      <c r="S995" s="7"/>
      <c r="T995" s="7"/>
      <c r="U995" s="7"/>
      <c r="V995" s="7"/>
      <c r="W995" s="7"/>
      <c r="X995" s="5"/>
      <c r="Y995" s="5"/>
      <c r="Z995" s="5"/>
      <c r="AA995" s="5"/>
      <c r="AB995" s="5"/>
    </row>
    <row r="996" spans="1:28" ht="12.75" customHeight="1" x14ac:dyDescent="0.25">
      <c r="A996" s="5"/>
      <c r="B996" s="5"/>
      <c r="C996" s="5"/>
      <c r="D996" s="164"/>
      <c r="E996" s="6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7"/>
      <c r="R996" s="7"/>
      <c r="S996" s="7"/>
      <c r="T996" s="7"/>
      <c r="U996" s="7"/>
      <c r="V996" s="7"/>
      <c r="W996" s="7"/>
      <c r="X996" s="5"/>
      <c r="Y996" s="5"/>
      <c r="Z996" s="5"/>
      <c r="AA996" s="5"/>
      <c r="AB996" s="5"/>
    </row>
    <row r="997" spans="1:28" ht="12.75" customHeight="1" x14ac:dyDescent="0.25">
      <c r="A997" s="5"/>
      <c r="B997" s="5"/>
      <c r="C997" s="5"/>
      <c r="D997" s="164"/>
      <c r="E997" s="6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7"/>
      <c r="R997" s="7"/>
      <c r="S997" s="7"/>
      <c r="T997" s="7"/>
      <c r="U997" s="7"/>
      <c r="V997" s="7"/>
      <c r="W997" s="7"/>
      <c r="X997" s="5"/>
      <c r="Y997" s="5"/>
      <c r="Z997" s="5"/>
      <c r="AA997" s="5"/>
      <c r="AB997" s="5"/>
    </row>
    <row r="998" spans="1:28" ht="12.75" customHeight="1" x14ac:dyDescent="0.25">
      <c r="A998" s="5"/>
      <c r="B998" s="5"/>
      <c r="C998" s="5"/>
      <c r="D998" s="164"/>
      <c r="E998" s="6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7"/>
      <c r="R998" s="7"/>
      <c r="S998" s="7"/>
      <c r="T998" s="7"/>
      <c r="U998" s="7"/>
      <c r="V998" s="7"/>
      <c r="W998" s="7"/>
      <c r="X998" s="5"/>
      <c r="Y998" s="5"/>
      <c r="Z998" s="5"/>
      <c r="AA998" s="5"/>
      <c r="AB998" s="5"/>
    </row>
    <row r="999" spans="1:28" ht="12.75" customHeight="1" x14ac:dyDescent="0.25">
      <c r="A999" s="5"/>
      <c r="B999" s="5"/>
      <c r="C999" s="5"/>
      <c r="D999" s="164"/>
      <c r="E999" s="6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7"/>
      <c r="R999" s="7"/>
      <c r="S999" s="7"/>
      <c r="T999" s="7"/>
      <c r="U999" s="7"/>
      <c r="V999" s="7"/>
      <c r="W999" s="7"/>
      <c r="X999" s="5"/>
      <c r="Y999" s="5"/>
      <c r="Z999" s="5"/>
      <c r="AA999" s="5"/>
      <c r="AB999" s="5"/>
    </row>
    <row r="1000" spans="1:28" ht="12.75" customHeight="1" x14ac:dyDescent="0.25">
      <c r="A1000" s="5"/>
      <c r="B1000" s="5"/>
      <c r="C1000" s="5"/>
      <c r="D1000" s="164"/>
      <c r="E1000" s="6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7"/>
      <c r="R1000" s="7"/>
      <c r="S1000" s="7"/>
      <c r="T1000" s="7"/>
      <c r="U1000" s="7"/>
      <c r="V1000" s="7"/>
      <c r="W1000" s="7"/>
      <c r="X1000" s="5"/>
      <c r="Y1000" s="5"/>
      <c r="Z1000" s="5"/>
      <c r="AA1000" s="5"/>
      <c r="AB1000" s="5"/>
    </row>
    <row r="1001" spans="1:28" ht="12.75" customHeight="1" x14ac:dyDescent="0.25">
      <c r="A1001" s="5"/>
      <c r="B1001" s="5"/>
      <c r="C1001" s="5"/>
      <c r="D1001" s="164"/>
      <c r="E1001" s="6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7"/>
      <c r="R1001" s="7"/>
      <c r="S1001" s="7"/>
      <c r="T1001" s="7"/>
      <c r="U1001" s="7"/>
      <c r="V1001" s="7"/>
      <c r="W1001" s="7"/>
      <c r="X1001" s="5"/>
      <c r="Y1001" s="5"/>
      <c r="Z1001" s="5"/>
      <c r="AA1001" s="5"/>
      <c r="AB1001" s="5"/>
    </row>
    <row r="1002" spans="1:28" ht="12.75" customHeight="1" x14ac:dyDescent="0.25">
      <c r="A1002" s="5"/>
      <c r="B1002" s="5"/>
      <c r="C1002" s="5"/>
      <c r="D1002" s="164"/>
      <c r="E1002" s="6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7"/>
      <c r="R1002" s="7"/>
      <c r="S1002" s="7"/>
      <c r="T1002" s="7"/>
      <c r="U1002" s="7"/>
      <c r="V1002" s="7"/>
      <c r="W1002" s="7"/>
      <c r="X1002" s="5"/>
      <c r="Y1002" s="5"/>
      <c r="Z1002" s="5"/>
      <c r="AA1002" s="5"/>
      <c r="AB1002" s="5"/>
    </row>
    <row r="1003" spans="1:28" ht="12.75" customHeight="1" x14ac:dyDescent="0.25">
      <c r="A1003" s="5"/>
      <c r="B1003" s="5"/>
      <c r="C1003" s="5"/>
      <c r="D1003" s="164"/>
      <c r="E1003" s="6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7"/>
      <c r="R1003" s="7"/>
      <c r="S1003" s="7"/>
      <c r="T1003" s="7"/>
      <c r="U1003" s="7"/>
      <c r="V1003" s="7"/>
      <c r="W1003" s="7"/>
      <c r="X1003" s="5"/>
      <c r="Y1003" s="5"/>
      <c r="Z1003" s="5"/>
      <c r="AA1003" s="5"/>
      <c r="AB1003" s="5"/>
    </row>
    <row r="1004" spans="1:28" ht="12.75" customHeight="1" x14ac:dyDescent="0.25">
      <c r="A1004" s="5"/>
      <c r="B1004" s="5"/>
      <c r="C1004" s="5"/>
      <c r="D1004" s="164"/>
      <c r="E1004" s="6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7"/>
      <c r="R1004" s="7"/>
      <c r="S1004" s="7"/>
      <c r="T1004" s="7"/>
      <c r="U1004" s="7"/>
      <c r="V1004" s="7"/>
      <c r="W1004" s="7"/>
      <c r="X1004" s="5"/>
      <c r="Y1004" s="5"/>
      <c r="Z1004" s="5"/>
      <c r="AA1004" s="5"/>
      <c r="AB1004" s="5"/>
    </row>
    <row r="1005" spans="1:28" ht="12.75" customHeight="1" x14ac:dyDescent="0.25">
      <c r="A1005" s="5"/>
      <c r="B1005" s="5"/>
      <c r="C1005" s="5"/>
      <c r="D1005" s="164"/>
      <c r="E1005" s="6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7"/>
      <c r="R1005" s="7"/>
      <c r="S1005" s="7"/>
      <c r="T1005" s="7"/>
      <c r="U1005" s="7"/>
      <c r="V1005" s="7"/>
      <c r="W1005" s="7"/>
      <c r="X1005" s="5"/>
      <c r="Y1005" s="5"/>
      <c r="Z1005" s="5"/>
      <c r="AA1005" s="5"/>
      <c r="AB1005" s="5"/>
    </row>
    <row r="1006" spans="1:28" ht="12.75" customHeight="1" x14ac:dyDescent="0.25">
      <c r="A1006" s="5"/>
      <c r="B1006" s="5"/>
      <c r="C1006" s="5"/>
      <c r="D1006" s="164"/>
      <c r="E1006" s="6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7"/>
      <c r="R1006" s="7"/>
      <c r="S1006" s="7"/>
      <c r="T1006" s="7"/>
      <c r="U1006" s="7"/>
      <c r="V1006" s="7"/>
      <c r="W1006" s="7"/>
      <c r="X1006" s="5"/>
      <c r="Y1006" s="5"/>
      <c r="Z1006" s="5"/>
      <c r="AA1006" s="5"/>
      <c r="AB1006" s="5"/>
    </row>
    <row r="1007" spans="1:28" ht="12.75" customHeight="1" x14ac:dyDescent="0.25">
      <c r="A1007" s="5"/>
      <c r="B1007" s="5"/>
      <c r="C1007" s="5"/>
      <c r="D1007" s="164"/>
      <c r="E1007" s="6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7"/>
      <c r="R1007" s="7"/>
      <c r="S1007" s="7"/>
      <c r="T1007" s="7"/>
      <c r="U1007" s="7"/>
      <c r="V1007" s="7"/>
      <c r="W1007" s="7"/>
      <c r="X1007" s="5"/>
      <c r="Y1007" s="5"/>
      <c r="Z1007" s="5"/>
      <c r="AA1007" s="5"/>
      <c r="AB1007" s="5"/>
    </row>
    <row r="1008" spans="1:28" ht="12.75" customHeight="1" x14ac:dyDescent="0.25">
      <c r="A1008" s="5"/>
      <c r="B1008" s="5"/>
      <c r="C1008" s="5"/>
      <c r="D1008" s="164"/>
      <c r="E1008" s="6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7"/>
      <c r="R1008" s="7"/>
      <c r="S1008" s="7"/>
      <c r="T1008" s="7"/>
      <c r="U1008" s="7"/>
      <c r="V1008" s="7"/>
      <c r="W1008" s="7"/>
      <c r="X1008" s="5"/>
      <c r="Y1008" s="5"/>
      <c r="Z1008" s="5"/>
      <c r="AA1008" s="5"/>
      <c r="AB1008" s="5"/>
    </row>
    <row r="1009" spans="1:28" ht="12.75" customHeight="1" x14ac:dyDescent="0.25">
      <c r="A1009" s="5"/>
      <c r="B1009" s="5"/>
      <c r="C1009" s="5"/>
      <c r="D1009" s="164"/>
      <c r="E1009" s="6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7"/>
      <c r="R1009" s="7"/>
      <c r="S1009" s="7"/>
      <c r="T1009" s="7"/>
      <c r="U1009" s="7"/>
      <c r="V1009" s="7"/>
      <c r="W1009" s="7"/>
      <c r="X1009" s="5"/>
      <c r="Y1009" s="5"/>
      <c r="Z1009" s="5"/>
      <c r="AA1009" s="5"/>
      <c r="AB1009" s="5"/>
    </row>
    <row r="1010" spans="1:28" ht="12.75" customHeight="1" x14ac:dyDescent="0.25">
      <c r="A1010" s="5"/>
      <c r="B1010" s="5"/>
      <c r="C1010" s="5"/>
      <c r="D1010" s="164"/>
      <c r="E1010" s="6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7"/>
      <c r="R1010" s="7"/>
      <c r="S1010" s="7"/>
      <c r="T1010" s="7"/>
      <c r="U1010" s="7"/>
      <c r="V1010" s="7"/>
      <c r="W1010" s="7"/>
      <c r="X1010" s="5"/>
      <c r="Y1010" s="5"/>
      <c r="Z1010" s="5"/>
      <c r="AA1010" s="5"/>
      <c r="AB1010" s="5"/>
    </row>
    <row r="1011" spans="1:28" ht="12.75" customHeight="1" x14ac:dyDescent="0.25">
      <c r="A1011" s="5"/>
      <c r="B1011" s="5"/>
      <c r="C1011" s="5"/>
      <c r="D1011" s="164"/>
      <c r="E1011" s="6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7"/>
      <c r="R1011" s="7"/>
      <c r="S1011" s="7"/>
      <c r="T1011" s="7"/>
      <c r="U1011" s="7"/>
      <c r="V1011" s="7"/>
      <c r="W1011" s="7"/>
      <c r="X1011" s="5"/>
      <c r="Y1011" s="5"/>
      <c r="Z1011" s="5"/>
      <c r="AA1011" s="5"/>
      <c r="AB1011" s="5"/>
    </row>
    <row r="1012" spans="1:28" ht="12.75" customHeight="1" x14ac:dyDescent="0.25">
      <c r="A1012" s="5"/>
      <c r="B1012" s="5"/>
      <c r="C1012" s="5"/>
      <c r="D1012" s="164"/>
      <c r="E1012" s="6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7"/>
      <c r="R1012" s="7"/>
      <c r="S1012" s="7"/>
      <c r="T1012" s="7"/>
      <c r="U1012" s="7"/>
      <c r="V1012" s="7"/>
      <c r="W1012" s="7"/>
      <c r="X1012" s="5"/>
      <c r="Y1012" s="5"/>
      <c r="Z1012" s="5"/>
      <c r="AA1012" s="5"/>
      <c r="AB1012" s="5"/>
    </row>
    <row r="1013" spans="1:28" ht="12.75" customHeight="1" x14ac:dyDescent="0.25">
      <c r="A1013" s="5"/>
      <c r="B1013" s="5"/>
      <c r="C1013" s="5"/>
      <c r="D1013" s="164"/>
      <c r="E1013" s="6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7"/>
      <c r="R1013" s="7"/>
      <c r="S1013" s="7"/>
      <c r="T1013" s="7"/>
      <c r="U1013" s="7"/>
      <c r="V1013" s="7"/>
      <c r="W1013" s="7"/>
      <c r="X1013" s="5"/>
      <c r="Y1013" s="5"/>
      <c r="Z1013" s="5"/>
      <c r="AA1013" s="5"/>
      <c r="AB1013" s="5"/>
    </row>
    <row r="1014" spans="1:28" ht="12.75" customHeight="1" x14ac:dyDescent="0.25">
      <c r="A1014" s="5"/>
      <c r="B1014" s="5"/>
      <c r="C1014" s="5"/>
      <c r="D1014" s="164"/>
      <c r="E1014" s="6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7"/>
      <c r="R1014" s="7"/>
      <c r="S1014" s="7"/>
      <c r="T1014" s="7"/>
      <c r="U1014" s="7"/>
      <c r="V1014" s="7"/>
      <c r="W1014" s="7"/>
      <c r="X1014" s="5"/>
      <c r="Y1014" s="5"/>
      <c r="Z1014" s="5"/>
      <c r="AA1014" s="5"/>
      <c r="AB1014" s="5"/>
    </row>
    <row r="1015" spans="1:28" ht="12.75" customHeight="1" x14ac:dyDescent="0.25">
      <c r="A1015" s="5"/>
      <c r="B1015" s="5"/>
      <c r="C1015" s="5"/>
      <c r="D1015" s="164"/>
      <c r="E1015" s="6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7"/>
      <c r="R1015" s="7"/>
      <c r="S1015" s="7"/>
      <c r="T1015" s="7"/>
      <c r="U1015" s="7"/>
      <c r="V1015" s="7"/>
      <c r="W1015" s="7"/>
      <c r="X1015" s="5"/>
      <c r="Y1015" s="5"/>
      <c r="Z1015" s="5"/>
      <c r="AA1015" s="5"/>
      <c r="AB1015" s="5"/>
    </row>
    <row r="1016" spans="1:28" ht="12.75" customHeight="1" x14ac:dyDescent="0.25">
      <c r="A1016" s="5"/>
      <c r="B1016" s="5"/>
      <c r="C1016" s="5"/>
      <c r="D1016" s="164"/>
      <c r="E1016" s="6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7"/>
      <c r="R1016" s="7"/>
      <c r="S1016" s="7"/>
      <c r="T1016" s="7"/>
      <c r="U1016" s="7"/>
      <c r="V1016" s="7"/>
      <c r="W1016" s="7"/>
      <c r="X1016" s="5"/>
      <c r="Y1016" s="5"/>
      <c r="Z1016" s="5"/>
      <c r="AA1016" s="5"/>
      <c r="AB1016" s="5"/>
    </row>
    <row r="1017" spans="1:28" ht="12.75" customHeight="1" x14ac:dyDescent="0.25">
      <c r="A1017" s="5"/>
      <c r="B1017" s="5"/>
      <c r="C1017" s="5"/>
      <c r="D1017" s="164"/>
      <c r="E1017" s="6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7"/>
      <c r="R1017" s="7"/>
      <c r="S1017" s="7"/>
      <c r="T1017" s="7"/>
      <c r="U1017" s="7"/>
      <c r="V1017" s="7"/>
      <c r="W1017" s="7"/>
      <c r="X1017" s="5"/>
      <c r="Y1017" s="5"/>
      <c r="Z1017" s="5"/>
      <c r="AA1017" s="5"/>
      <c r="AB1017" s="5"/>
    </row>
    <row r="1018" spans="1:28" ht="12.75" customHeight="1" x14ac:dyDescent="0.25">
      <c r="A1018" s="5"/>
      <c r="B1018" s="5"/>
      <c r="C1018" s="5"/>
      <c r="D1018" s="164"/>
      <c r="E1018" s="6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7"/>
      <c r="R1018" s="7"/>
      <c r="S1018" s="7"/>
      <c r="T1018" s="7"/>
      <c r="U1018" s="7"/>
      <c r="V1018" s="7"/>
      <c r="W1018" s="7"/>
      <c r="X1018" s="5"/>
      <c r="Y1018" s="5"/>
      <c r="Z1018" s="5"/>
      <c r="AA1018" s="5"/>
      <c r="AB1018" s="5"/>
    </row>
    <row r="1019" spans="1:28" ht="12.75" customHeight="1" x14ac:dyDescent="0.25">
      <c r="A1019" s="5"/>
      <c r="B1019" s="5"/>
      <c r="C1019" s="5"/>
      <c r="D1019" s="164"/>
      <c r="E1019" s="6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7"/>
      <c r="R1019" s="7"/>
      <c r="S1019" s="7"/>
      <c r="T1019" s="7"/>
      <c r="U1019" s="7"/>
      <c r="V1019" s="7"/>
      <c r="W1019" s="7"/>
      <c r="X1019" s="5"/>
      <c r="Y1019" s="5"/>
      <c r="Z1019" s="5"/>
      <c r="AA1019" s="5"/>
      <c r="AB1019" s="5"/>
    </row>
    <row r="1020" spans="1:28" ht="12.75" customHeight="1" x14ac:dyDescent="0.25">
      <c r="A1020" s="5"/>
      <c r="B1020" s="5"/>
      <c r="C1020" s="5"/>
      <c r="D1020" s="164"/>
      <c r="E1020" s="6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7"/>
      <c r="R1020" s="7"/>
      <c r="S1020" s="7"/>
      <c r="T1020" s="7"/>
      <c r="U1020" s="7"/>
      <c r="V1020" s="7"/>
      <c r="W1020" s="7"/>
      <c r="X1020" s="5"/>
      <c r="Y1020" s="5"/>
      <c r="Z1020" s="5"/>
      <c r="AA1020" s="5"/>
      <c r="AB1020" s="5"/>
    </row>
    <row r="1021" spans="1:28" ht="12.75" customHeight="1" x14ac:dyDescent="0.25">
      <c r="A1021" s="5"/>
      <c r="B1021" s="5"/>
      <c r="C1021" s="5"/>
      <c r="D1021" s="164"/>
      <c r="E1021" s="6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7"/>
      <c r="R1021" s="7"/>
      <c r="S1021" s="7"/>
      <c r="T1021" s="7"/>
      <c r="U1021" s="7"/>
      <c r="V1021" s="7"/>
      <c r="W1021" s="7"/>
      <c r="X1021" s="5"/>
      <c r="Y1021" s="5"/>
      <c r="Z1021" s="5"/>
      <c r="AA1021" s="5"/>
      <c r="AB1021" s="5"/>
    </row>
    <row r="1022" spans="1:28" ht="12.75" customHeight="1" x14ac:dyDescent="0.25">
      <c r="A1022" s="5"/>
      <c r="B1022" s="5"/>
      <c r="C1022" s="5"/>
      <c r="D1022" s="164"/>
      <c r="E1022" s="6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7"/>
      <c r="R1022" s="7"/>
      <c r="S1022" s="7"/>
      <c r="T1022" s="7"/>
      <c r="U1022" s="7"/>
      <c r="V1022" s="7"/>
      <c r="W1022" s="7"/>
      <c r="X1022" s="5"/>
      <c r="Y1022" s="5"/>
      <c r="Z1022" s="5"/>
      <c r="AA1022" s="5"/>
      <c r="AB1022" s="5"/>
    </row>
    <row r="1023" spans="1:28" ht="12.75" customHeight="1" x14ac:dyDescent="0.25">
      <c r="A1023" s="5"/>
      <c r="B1023" s="5"/>
      <c r="C1023" s="5"/>
      <c r="D1023" s="164"/>
      <c r="E1023" s="6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7"/>
      <c r="R1023" s="7"/>
      <c r="S1023" s="7"/>
      <c r="T1023" s="7"/>
      <c r="U1023" s="7"/>
      <c r="V1023" s="7"/>
      <c r="W1023" s="7"/>
      <c r="X1023" s="5"/>
      <c r="Y1023" s="5"/>
      <c r="Z1023" s="5"/>
      <c r="AA1023" s="5"/>
      <c r="AB1023" s="5"/>
    </row>
    <row r="1024" spans="1:28" ht="12.75" customHeight="1" x14ac:dyDescent="0.25">
      <c r="A1024" s="5"/>
      <c r="B1024" s="5"/>
      <c r="C1024" s="5"/>
      <c r="D1024" s="164"/>
      <c r="E1024" s="6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7"/>
      <c r="R1024" s="7"/>
      <c r="S1024" s="7"/>
      <c r="T1024" s="7"/>
      <c r="U1024" s="7"/>
      <c r="V1024" s="7"/>
      <c r="W1024" s="7"/>
      <c r="X1024" s="5"/>
      <c r="Y1024" s="5"/>
      <c r="Z1024" s="5"/>
      <c r="AA1024" s="5"/>
      <c r="AB1024" s="5"/>
    </row>
    <row r="1025" spans="1:28" ht="12.75" customHeight="1" x14ac:dyDescent="0.25">
      <c r="A1025" s="5"/>
      <c r="B1025" s="5"/>
      <c r="C1025" s="5"/>
      <c r="D1025" s="164"/>
      <c r="E1025" s="6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7"/>
      <c r="R1025" s="7"/>
      <c r="S1025" s="7"/>
      <c r="T1025" s="7"/>
      <c r="U1025" s="7"/>
      <c r="V1025" s="7"/>
      <c r="W1025" s="7"/>
      <c r="X1025" s="5"/>
      <c r="Y1025" s="5"/>
      <c r="Z1025" s="5"/>
      <c r="AA1025" s="5"/>
      <c r="AB1025" s="5"/>
    </row>
    <row r="1026" spans="1:28" ht="12.75" customHeight="1" x14ac:dyDescent="0.25">
      <c r="A1026" s="5"/>
      <c r="B1026" s="5"/>
      <c r="C1026" s="5"/>
      <c r="D1026" s="164"/>
      <c r="E1026" s="6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7"/>
      <c r="R1026" s="7"/>
      <c r="S1026" s="7"/>
      <c r="T1026" s="7"/>
      <c r="U1026" s="7"/>
      <c r="V1026" s="7"/>
      <c r="W1026" s="7"/>
      <c r="X1026" s="5"/>
      <c r="Y1026" s="5"/>
      <c r="Z1026" s="5"/>
      <c r="AA1026" s="5"/>
      <c r="AB1026" s="5"/>
    </row>
    <row r="1027" spans="1:28" ht="12.75" customHeight="1" x14ac:dyDescent="0.25">
      <c r="A1027" s="5"/>
      <c r="B1027" s="5"/>
      <c r="C1027" s="5"/>
      <c r="D1027" s="164"/>
      <c r="E1027" s="6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7"/>
      <c r="R1027" s="7"/>
      <c r="S1027" s="7"/>
      <c r="T1027" s="7"/>
      <c r="U1027" s="7"/>
      <c r="V1027" s="7"/>
      <c r="W1027" s="7"/>
      <c r="X1027" s="5"/>
      <c r="Y1027" s="5"/>
      <c r="Z1027" s="5"/>
      <c r="AA1027" s="5"/>
      <c r="AB1027" s="5"/>
    </row>
    <row r="1028" spans="1:28" ht="12.75" customHeight="1" x14ac:dyDescent="0.25">
      <c r="A1028" s="5"/>
      <c r="B1028" s="5"/>
      <c r="C1028" s="5"/>
      <c r="D1028" s="164"/>
      <c r="E1028" s="6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7"/>
      <c r="R1028" s="7"/>
      <c r="S1028" s="7"/>
      <c r="T1028" s="7"/>
      <c r="U1028" s="7"/>
      <c r="V1028" s="7"/>
      <c r="W1028" s="7"/>
      <c r="X1028" s="5"/>
      <c r="Y1028" s="5"/>
      <c r="Z1028" s="5"/>
      <c r="AA1028" s="5"/>
      <c r="AB1028" s="5"/>
    </row>
    <row r="1029" spans="1:28" ht="12.75" customHeight="1" x14ac:dyDescent="0.25">
      <c r="A1029" s="5"/>
      <c r="B1029" s="5"/>
      <c r="C1029" s="5"/>
      <c r="D1029" s="164"/>
      <c r="E1029" s="6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7"/>
      <c r="R1029" s="7"/>
      <c r="S1029" s="7"/>
      <c r="T1029" s="7"/>
      <c r="U1029" s="7"/>
      <c r="V1029" s="7"/>
      <c r="W1029" s="7"/>
      <c r="X1029" s="5"/>
      <c r="Y1029" s="5"/>
      <c r="Z1029" s="5"/>
      <c r="AA1029" s="5"/>
      <c r="AB1029" s="5"/>
    </row>
    <row r="1030" spans="1:28" ht="12.75" customHeight="1" x14ac:dyDescent="0.25">
      <c r="A1030" s="5"/>
      <c r="B1030" s="5"/>
      <c r="C1030" s="5"/>
      <c r="D1030" s="164"/>
      <c r="E1030" s="6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7"/>
      <c r="R1030" s="7"/>
      <c r="S1030" s="7"/>
      <c r="T1030" s="7"/>
      <c r="U1030" s="7"/>
      <c r="V1030" s="7"/>
      <c r="W1030" s="7"/>
      <c r="X1030" s="5"/>
      <c r="Y1030" s="5"/>
      <c r="Z1030" s="5"/>
      <c r="AA1030" s="5"/>
      <c r="AB1030" s="5"/>
    </row>
    <row r="1031" spans="1:28" ht="12.75" customHeight="1" x14ac:dyDescent="0.25">
      <c r="A1031" s="5"/>
      <c r="B1031" s="5"/>
      <c r="C1031" s="5"/>
      <c r="D1031" s="164"/>
      <c r="E1031" s="6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7"/>
      <c r="R1031" s="7"/>
      <c r="S1031" s="7"/>
      <c r="T1031" s="7"/>
      <c r="U1031" s="7"/>
      <c r="V1031" s="7"/>
      <c r="W1031" s="7"/>
      <c r="X1031" s="5"/>
      <c r="Y1031" s="5"/>
      <c r="Z1031" s="5"/>
      <c r="AA1031" s="5"/>
      <c r="AB1031" s="5"/>
    </row>
    <row r="1032" spans="1:28" ht="12.75" customHeight="1" x14ac:dyDescent="0.25">
      <c r="A1032" s="5"/>
      <c r="B1032" s="5"/>
      <c r="C1032" s="5"/>
      <c r="D1032" s="164"/>
      <c r="E1032" s="6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7"/>
      <c r="R1032" s="7"/>
      <c r="S1032" s="7"/>
      <c r="T1032" s="7"/>
      <c r="U1032" s="7"/>
      <c r="V1032" s="7"/>
      <c r="W1032" s="7"/>
      <c r="X1032" s="5"/>
      <c r="Y1032" s="5"/>
      <c r="Z1032" s="5"/>
      <c r="AA1032" s="5"/>
      <c r="AB1032" s="5"/>
    </row>
    <row r="1033" spans="1:28" ht="12.75" customHeight="1" x14ac:dyDescent="0.25">
      <c r="A1033" s="5"/>
      <c r="B1033" s="5"/>
      <c r="C1033" s="5"/>
      <c r="D1033" s="164"/>
      <c r="E1033" s="6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7"/>
      <c r="R1033" s="7"/>
      <c r="S1033" s="7"/>
      <c r="T1033" s="7"/>
      <c r="U1033" s="7"/>
      <c r="V1033" s="7"/>
      <c r="W1033" s="7"/>
      <c r="X1033" s="5"/>
      <c r="Y1033" s="5"/>
      <c r="Z1033" s="5"/>
      <c r="AA1033" s="5"/>
      <c r="AB1033" s="5"/>
    </row>
    <row r="1034" spans="1:28" ht="12.75" customHeight="1" x14ac:dyDescent="0.25">
      <c r="A1034" s="5"/>
      <c r="B1034" s="5"/>
      <c r="C1034" s="5"/>
      <c r="D1034" s="164"/>
      <c r="E1034" s="6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7"/>
      <c r="R1034" s="7"/>
      <c r="S1034" s="7"/>
      <c r="T1034" s="7"/>
      <c r="U1034" s="7"/>
      <c r="V1034" s="7"/>
      <c r="W1034" s="7"/>
      <c r="X1034" s="5"/>
      <c r="Y1034" s="5"/>
      <c r="Z1034" s="5"/>
      <c r="AA1034" s="5"/>
      <c r="AB1034" s="5"/>
    </row>
    <row r="1035" spans="1:28" ht="12.75" customHeight="1" x14ac:dyDescent="0.25">
      <c r="A1035" s="5"/>
      <c r="B1035" s="5"/>
      <c r="C1035" s="5"/>
      <c r="D1035" s="164"/>
      <c r="E1035" s="6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7"/>
      <c r="R1035" s="7"/>
      <c r="S1035" s="7"/>
      <c r="T1035" s="7"/>
      <c r="U1035" s="7"/>
      <c r="V1035" s="7"/>
      <c r="W1035" s="7"/>
      <c r="X1035" s="5"/>
      <c r="Y1035" s="5"/>
      <c r="Z1035" s="5"/>
      <c r="AA1035" s="5"/>
      <c r="AB1035" s="5"/>
    </row>
    <row r="1036" spans="1:28" ht="12.75" customHeight="1" x14ac:dyDescent="0.25">
      <c r="A1036" s="5"/>
      <c r="B1036" s="5"/>
      <c r="C1036" s="5"/>
      <c r="D1036" s="164"/>
      <c r="E1036" s="6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7"/>
      <c r="R1036" s="7"/>
      <c r="S1036" s="7"/>
      <c r="T1036" s="7"/>
      <c r="U1036" s="7"/>
      <c r="V1036" s="7"/>
      <c r="W1036" s="7"/>
      <c r="X1036" s="5"/>
      <c r="Y1036" s="5"/>
      <c r="Z1036" s="5"/>
      <c r="AA1036" s="5"/>
      <c r="AB1036" s="5"/>
    </row>
    <row r="1037" spans="1:28" ht="12.75" customHeight="1" x14ac:dyDescent="0.25">
      <c r="A1037" s="5"/>
      <c r="B1037" s="5"/>
      <c r="C1037" s="5"/>
      <c r="D1037" s="164"/>
      <c r="E1037" s="6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7"/>
      <c r="R1037" s="7"/>
      <c r="S1037" s="7"/>
      <c r="T1037" s="7"/>
      <c r="U1037" s="7"/>
      <c r="V1037" s="7"/>
      <c r="W1037" s="7"/>
      <c r="X1037" s="5"/>
      <c r="Y1037" s="5"/>
      <c r="Z1037" s="5"/>
      <c r="AA1037" s="5"/>
      <c r="AB1037" s="5"/>
    </row>
    <row r="1038" spans="1:28" ht="12.75" customHeight="1" x14ac:dyDescent="0.25">
      <c r="A1038" s="5"/>
      <c r="B1038" s="5"/>
      <c r="C1038" s="5"/>
      <c r="D1038" s="164"/>
      <c r="E1038" s="6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7"/>
      <c r="R1038" s="7"/>
      <c r="S1038" s="7"/>
      <c r="T1038" s="7"/>
      <c r="U1038" s="7"/>
      <c r="V1038" s="7"/>
      <c r="W1038" s="7"/>
      <c r="X1038" s="5"/>
      <c r="Y1038" s="5"/>
      <c r="Z1038" s="5"/>
      <c r="AA1038" s="5"/>
      <c r="AB1038" s="5"/>
    </row>
    <row r="1039" spans="1:28" ht="12.75" customHeight="1" x14ac:dyDescent="0.25">
      <c r="A1039" s="5"/>
      <c r="B1039" s="5"/>
      <c r="C1039" s="5"/>
      <c r="D1039" s="164"/>
      <c r="E1039" s="6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7"/>
      <c r="R1039" s="7"/>
      <c r="S1039" s="7"/>
      <c r="T1039" s="7"/>
      <c r="U1039" s="7"/>
      <c r="V1039" s="7"/>
      <c r="W1039" s="7"/>
      <c r="X1039" s="5"/>
      <c r="Y1039" s="5"/>
      <c r="Z1039" s="5"/>
      <c r="AA1039" s="5"/>
      <c r="AB1039" s="5"/>
    </row>
    <row r="1040" spans="1:28" ht="12.75" customHeight="1" x14ac:dyDescent="0.25">
      <c r="A1040" s="5"/>
      <c r="B1040" s="5"/>
      <c r="C1040" s="5"/>
      <c r="D1040" s="164"/>
      <c r="E1040" s="6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7"/>
      <c r="R1040" s="7"/>
      <c r="S1040" s="7"/>
      <c r="T1040" s="7"/>
      <c r="U1040" s="7"/>
      <c r="V1040" s="7"/>
      <c r="W1040" s="7"/>
      <c r="X1040" s="5"/>
      <c r="Y1040" s="5"/>
      <c r="Z1040" s="5"/>
      <c r="AA1040" s="5"/>
      <c r="AB1040" s="5"/>
    </row>
    <row r="1041" spans="1:28" ht="12.75" customHeight="1" x14ac:dyDescent="0.25">
      <c r="A1041" s="5"/>
      <c r="B1041" s="5"/>
      <c r="C1041" s="5"/>
      <c r="D1041" s="164"/>
      <c r="E1041" s="6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7"/>
      <c r="R1041" s="7"/>
      <c r="S1041" s="7"/>
      <c r="T1041" s="7"/>
      <c r="U1041" s="7"/>
      <c r="V1041" s="7"/>
      <c r="W1041" s="7"/>
      <c r="X1041" s="5"/>
      <c r="Y1041" s="5"/>
      <c r="Z1041" s="5"/>
      <c r="AA1041" s="5"/>
      <c r="AB1041" s="5"/>
    </row>
    <row r="1042" spans="1:28" ht="12.75" customHeight="1" x14ac:dyDescent="0.25">
      <c r="A1042" s="5"/>
      <c r="B1042" s="5"/>
      <c r="C1042" s="5"/>
      <c r="D1042" s="164"/>
      <c r="E1042" s="6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7"/>
      <c r="R1042" s="7"/>
      <c r="S1042" s="7"/>
      <c r="T1042" s="7"/>
      <c r="U1042" s="7"/>
      <c r="V1042" s="7"/>
      <c r="W1042" s="7"/>
      <c r="X1042" s="5"/>
      <c r="Y1042" s="5"/>
      <c r="Z1042" s="5"/>
      <c r="AA1042" s="5"/>
      <c r="AB1042" s="5"/>
    </row>
    <row r="1043" spans="1:28" ht="12.75" customHeight="1" x14ac:dyDescent="0.25">
      <c r="A1043" s="5"/>
      <c r="B1043" s="5"/>
      <c r="C1043" s="5"/>
      <c r="D1043" s="164"/>
      <c r="E1043" s="6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7"/>
      <c r="R1043" s="7"/>
      <c r="S1043" s="7"/>
      <c r="T1043" s="7"/>
      <c r="U1043" s="7"/>
      <c r="V1043" s="7"/>
      <c r="W1043" s="7"/>
      <c r="X1043" s="5"/>
      <c r="Y1043" s="5"/>
      <c r="Z1043" s="5"/>
      <c r="AA1043" s="5"/>
      <c r="AB1043" s="5"/>
    </row>
    <row r="1044" spans="1:28" ht="12.75" customHeight="1" x14ac:dyDescent="0.25">
      <c r="A1044" s="5"/>
      <c r="B1044" s="5"/>
      <c r="C1044" s="5"/>
      <c r="D1044" s="164"/>
      <c r="E1044" s="6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7"/>
      <c r="R1044" s="7"/>
      <c r="S1044" s="7"/>
      <c r="T1044" s="7"/>
      <c r="U1044" s="7"/>
      <c r="V1044" s="7"/>
      <c r="W1044" s="7"/>
      <c r="X1044" s="5"/>
      <c r="Y1044" s="5"/>
      <c r="Z1044" s="5"/>
      <c r="AA1044" s="5"/>
      <c r="AB1044" s="5"/>
    </row>
    <row r="1045" spans="1:28" ht="12.75" customHeight="1" x14ac:dyDescent="0.25">
      <c r="A1045" s="5"/>
      <c r="B1045" s="5"/>
      <c r="C1045" s="5"/>
      <c r="D1045" s="164"/>
      <c r="E1045" s="6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7"/>
      <c r="R1045" s="7"/>
      <c r="S1045" s="7"/>
      <c r="T1045" s="7"/>
      <c r="U1045" s="7"/>
      <c r="V1045" s="7"/>
      <c r="W1045" s="7"/>
      <c r="X1045" s="5"/>
      <c r="Y1045" s="5"/>
      <c r="Z1045" s="5"/>
      <c r="AA1045" s="5"/>
      <c r="AB1045" s="5"/>
    </row>
    <row r="1046" spans="1:28" ht="12.75" customHeight="1" x14ac:dyDescent="0.25">
      <c r="A1046" s="5"/>
      <c r="B1046" s="5"/>
      <c r="C1046" s="5"/>
      <c r="D1046" s="164"/>
      <c r="E1046" s="6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7"/>
      <c r="R1046" s="7"/>
      <c r="S1046" s="7"/>
      <c r="T1046" s="7"/>
      <c r="U1046" s="7"/>
      <c r="V1046" s="7"/>
      <c r="W1046" s="7"/>
      <c r="X1046" s="5"/>
      <c r="Y1046" s="5"/>
      <c r="Z1046" s="5"/>
      <c r="AA1046" s="5"/>
      <c r="AB1046" s="5"/>
    </row>
    <row r="1047" spans="1:28" ht="12.75" customHeight="1" x14ac:dyDescent="0.25">
      <c r="A1047" s="5"/>
      <c r="B1047" s="5"/>
      <c r="C1047" s="5"/>
      <c r="D1047" s="164"/>
      <c r="E1047" s="6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7"/>
      <c r="R1047" s="7"/>
      <c r="S1047" s="7"/>
      <c r="T1047" s="7"/>
      <c r="U1047" s="7"/>
      <c r="V1047" s="7"/>
      <c r="W1047" s="7"/>
      <c r="X1047" s="5"/>
      <c r="Y1047" s="5"/>
      <c r="Z1047" s="5"/>
      <c r="AA1047" s="5"/>
      <c r="AB1047" s="5"/>
    </row>
    <row r="1048" spans="1:28" ht="12.75" customHeight="1" x14ac:dyDescent="0.25">
      <c r="A1048" s="5"/>
      <c r="B1048" s="5"/>
      <c r="C1048" s="5"/>
      <c r="D1048" s="164"/>
      <c r="E1048" s="6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7"/>
      <c r="R1048" s="7"/>
      <c r="S1048" s="7"/>
      <c r="T1048" s="7"/>
      <c r="U1048" s="7"/>
      <c r="V1048" s="7"/>
      <c r="W1048" s="7"/>
      <c r="X1048" s="5"/>
      <c r="Y1048" s="5"/>
      <c r="Z1048" s="5"/>
      <c r="AA1048" s="5"/>
      <c r="AB1048" s="5"/>
    </row>
    <row r="1049" spans="1:28" ht="12.75" customHeight="1" x14ac:dyDescent="0.25">
      <c r="A1049" s="5"/>
      <c r="B1049" s="5"/>
      <c r="C1049" s="5"/>
      <c r="D1049" s="164"/>
      <c r="E1049" s="6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7"/>
      <c r="R1049" s="7"/>
      <c r="S1049" s="7"/>
      <c r="T1049" s="7"/>
      <c r="U1049" s="7"/>
      <c r="V1049" s="7"/>
      <c r="W1049" s="7"/>
      <c r="X1049" s="5"/>
      <c r="Y1049" s="5"/>
      <c r="Z1049" s="5"/>
      <c r="AA1049" s="5"/>
      <c r="AB1049" s="5"/>
    </row>
    <row r="1050" spans="1:28" ht="12.75" customHeight="1" x14ac:dyDescent="0.25">
      <c r="A1050" s="5"/>
      <c r="B1050" s="5"/>
      <c r="C1050" s="5"/>
      <c r="D1050" s="164"/>
      <c r="E1050" s="6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7"/>
      <c r="R1050" s="7"/>
      <c r="S1050" s="7"/>
      <c r="T1050" s="7"/>
      <c r="U1050" s="7"/>
      <c r="V1050" s="7"/>
      <c r="W1050" s="7"/>
      <c r="X1050" s="5"/>
      <c r="Y1050" s="5"/>
      <c r="Z1050" s="5"/>
      <c r="AA1050" s="5"/>
      <c r="AB1050" s="5"/>
    </row>
    <row r="1051" spans="1:28" ht="12.75" customHeight="1" x14ac:dyDescent="0.25">
      <c r="A1051" s="5"/>
      <c r="B1051" s="5"/>
      <c r="C1051" s="5"/>
      <c r="D1051" s="164"/>
      <c r="E1051" s="6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7"/>
      <c r="R1051" s="7"/>
      <c r="S1051" s="7"/>
      <c r="T1051" s="7"/>
      <c r="U1051" s="7"/>
      <c r="V1051" s="7"/>
      <c r="W1051" s="7"/>
      <c r="X1051" s="5"/>
      <c r="Y1051" s="5"/>
      <c r="Z1051" s="5"/>
      <c r="AA1051" s="5"/>
      <c r="AB1051" s="5"/>
    </row>
    <row r="1052" spans="1:28" ht="12.75" customHeight="1" x14ac:dyDescent="0.25">
      <c r="A1052" s="5"/>
      <c r="B1052" s="5"/>
      <c r="C1052" s="5"/>
      <c r="D1052" s="164"/>
      <c r="E1052" s="6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7"/>
      <c r="R1052" s="7"/>
      <c r="S1052" s="7"/>
      <c r="T1052" s="7"/>
      <c r="U1052" s="7"/>
      <c r="V1052" s="7"/>
      <c r="W1052" s="7"/>
      <c r="X1052" s="5"/>
      <c r="Y1052" s="5"/>
      <c r="Z1052" s="5"/>
      <c r="AA1052" s="5"/>
      <c r="AB1052" s="5"/>
    </row>
    <row r="1053" spans="1:28" ht="12.75" customHeight="1" x14ac:dyDescent="0.25">
      <c r="A1053" s="5"/>
      <c r="B1053" s="5"/>
      <c r="C1053" s="5"/>
      <c r="D1053" s="164"/>
      <c r="E1053" s="6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7"/>
      <c r="R1053" s="7"/>
      <c r="S1053" s="7"/>
      <c r="T1053" s="7"/>
      <c r="U1053" s="7"/>
      <c r="V1053" s="7"/>
      <c r="W1053" s="7"/>
      <c r="X1053" s="5"/>
      <c r="Y1053" s="5"/>
      <c r="Z1053" s="5"/>
      <c r="AA1053" s="5"/>
      <c r="AB1053" s="5"/>
    </row>
    <row r="1054" spans="1:28" ht="12.75" customHeight="1" x14ac:dyDescent="0.25">
      <c r="A1054" s="5"/>
      <c r="B1054" s="5"/>
      <c r="C1054" s="5"/>
      <c r="D1054" s="164"/>
      <c r="E1054" s="6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7"/>
      <c r="R1054" s="7"/>
      <c r="S1054" s="7"/>
      <c r="T1054" s="7"/>
      <c r="U1054" s="7"/>
      <c r="V1054" s="7"/>
      <c r="W1054" s="7"/>
      <c r="X1054" s="5"/>
      <c r="Y1054" s="5"/>
      <c r="Z1054" s="5"/>
      <c r="AA1054" s="5"/>
      <c r="AB1054" s="5"/>
    </row>
    <row r="1055" spans="1:28" ht="12.75" customHeight="1" x14ac:dyDescent="0.25">
      <c r="A1055" s="5"/>
      <c r="B1055" s="5"/>
      <c r="C1055" s="5"/>
      <c r="D1055" s="164"/>
      <c r="E1055" s="6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7"/>
      <c r="R1055" s="7"/>
      <c r="S1055" s="7"/>
      <c r="T1055" s="7"/>
      <c r="U1055" s="7"/>
      <c r="V1055" s="7"/>
      <c r="W1055" s="7"/>
      <c r="X1055" s="5"/>
      <c r="Y1055" s="5"/>
      <c r="Z1055" s="5"/>
      <c r="AA1055" s="5"/>
      <c r="AB1055" s="5"/>
    </row>
    <row r="1056" spans="1:28" ht="12.75" customHeight="1" x14ac:dyDescent="0.25">
      <c r="A1056" s="5"/>
      <c r="B1056" s="5"/>
      <c r="C1056" s="5"/>
      <c r="D1056" s="164"/>
      <c r="E1056" s="6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7"/>
      <c r="R1056" s="7"/>
      <c r="S1056" s="7"/>
      <c r="T1056" s="7"/>
      <c r="U1056" s="7"/>
      <c r="V1056" s="7"/>
      <c r="W1056" s="7"/>
      <c r="X1056" s="5"/>
      <c r="Y1056" s="5"/>
      <c r="Z1056" s="5"/>
      <c r="AA1056" s="5"/>
      <c r="AB1056" s="5"/>
    </row>
    <row r="1057" spans="1:28" ht="12.75" customHeight="1" x14ac:dyDescent="0.25">
      <c r="A1057" s="5"/>
      <c r="B1057" s="5"/>
      <c r="C1057" s="5"/>
      <c r="D1057" s="164"/>
      <c r="E1057" s="6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7"/>
      <c r="R1057" s="7"/>
      <c r="S1057" s="7"/>
      <c r="T1057" s="7"/>
      <c r="U1057" s="7"/>
      <c r="V1057" s="7"/>
      <c r="W1057" s="7"/>
      <c r="X1057" s="5"/>
      <c r="Y1057" s="5"/>
      <c r="Z1057" s="5"/>
      <c r="AA1057" s="5"/>
      <c r="AB1057" s="5"/>
    </row>
    <row r="1058" spans="1:28" ht="12.75" customHeight="1" x14ac:dyDescent="0.25">
      <c r="A1058" s="5"/>
      <c r="B1058" s="5"/>
      <c r="C1058" s="5"/>
      <c r="D1058" s="164"/>
      <c r="E1058" s="6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7"/>
      <c r="R1058" s="7"/>
      <c r="S1058" s="7"/>
      <c r="T1058" s="7"/>
      <c r="U1058" s="7"/>
      <c r="V1058" s="7"/>
      <c r="W1058" s="7"/>
      <c r="X1058" s="5"/>
      <c r="Y1058" s="5"/>
      <c r="Z1058" s="5"/>
      <c r="AA1058" s="5"/>
      <c r="AB1058" s="5"/>
    </row>
    <row r="1059" spans="1:28" ht="12.75" customHeight="1" x14ac:dyDescent="0.25">
      <c r="A1059" s="5"/>
      <c r="B1059" s="5"/>
      <c r="C1059" s="5"/>
      <c r="D1059" s="164"/>
      <c r="E1059" s="6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7"/>
      <c r="R1059" s="7"/>
      <c r="S1059" s="7"/>
      <c r="T1059" s="7"/>
      <c r="U1059" s="7"/>
      <c r="V1059" s="7"/>
      <c r="W1059" s="7"/>
      <c r="X1059" s="5"/>
      <c r="Y1059" s="5"/>
      <c r="Z1059" s="5"/>
      <c r="AA1059" s="5"/>
      <c r="AB1059" s="5"/>
    </row>
    <row r="1060" spans="1:28" ht="12.75" customHeight="1" x14ac:dyDescent="0.25">
      <c r="A1060" s="5"/>
      <c r="B1060" s="5"/>
      <c r="C1060" s="5"/>
      <c r="D1060" s="164"/>
      <c r="E1060" s="6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7"/>
      <c r="R1060" s="7"/>
      <c r="S1060" s="7"/>
      <c r="T1060" s="7"/>
      <c r="U1060" s="7"/>
      <c r="V1060" s="7"/>
      <c r="W1060" s="7"/>
      <c r="X1060" s="5"/>
      <c r="Y1060" s="5"/>
      <c r="Z1060" s="5"/>
      <c r="AA1060" s="5"/>
      <c r="AB1060" s="5"/>
    </row>
    <row r="1061" spans="1:28" ht="12.75" customHeight="1" x14ac:dyDescent="0.25">
      <c r="A1061" s="5"/>
      <c r="B1061" s="5"/>
      <c r="C1061" s="5"/>
      <c r="D1061" s="164"/>
      <c r="E1061" s="6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7"/>
      <c r="R1061" s="7"/>
      <c r="S1061" s="7"/>
      <c r="T1061" s="7"/>
      <c r="U1061" s="7"/>
      <c r="V1061" s="7"/>
      <c r="W1061" s="7"/>
      <c r="X1061" s="5"/>
      <c r="Y1061" s="5"/>
      <c r="Z1061" s="5"/>
      <c r="AA1061" s="5"/>
      <c r="AB1061" s="5"/>
    </row>
    <row r="1062" spans="1:28" ht="12.75" customHeight="1" x14ac:dyDescent="0.25">
      <c r="A1062" s="5"/>
      <c r="B1062" s="5"/>
      <c r="C1062" s="5"/>
      <c r="D1062" s="164"/>
      <c r="E1062" s="6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7"/>
      <c r="R1062" s="7"/>
      <c r="S1062" s="7"/>
      <c r="T1062" s="7"/>
      <c r="U1062" s="7"/>
      <c r="V1062" s="7"/>
      <c r="W1062" s="7"/>
      <c r="X1062" s="5"/>
      <c r="Y1062" s="5"/>
      <c r="Z1062" s="5"/>
      <c r="AA1062" s="5"/>
      <c r="AB1062" s="5"/>
    </row>
    <row r="1063" spans="1:28" ht="12.75" customHeight="1" x14ac:dyDescent="0.25">
      <c r="A1063" s="5"/>
      <c r="B1063" s="5"/>
      <c r="C1063" s="5"/>
      <c r="D1063" s="164"/>
      <c r="E1063" s="6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7"/>
      <c r="R1063" s="7"/>
      <c r="S1063" s="7"/>
      <c r="T1063" s="7"/>
      <c r="U1063" s="7"/>
      <c r="V1063" s="7"/>
      <c r="W1063" s="7"/>
      <c r="X1063" s="5"/>
      <c r="Y1063" s="5"/>
      <c r="Z1063" s="5"/>
      <c r="AA1063" s="5"/>
      <c r="AB1063" s="5"/>
    </row>
    <row r="1064" spans="1:28" ht="12.75" customHeight="1" x14ac:dyDescent="0.25">
      <c r="A1064" s="5"/>
      <c r="B1064" s="5"/>
      <c r="C1064" s="5"/>
      <c r="D1064" s="164"/>
      <c r="E1064" s="6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7"/>
      <c r="R1064" s="7"/>
      <c r="S1064" s="7"/>
      <c r="T1064" s="7"/>
      <c r="U1064" s="7"/>
      <c r="V1064" s="7"/>
      <c r="W1064" s="7"/>
      <c r="X1064" s="5"/>
      <c r="Y1064" s="5"/>
      <c r="Z1064" s="5"/>
      <c r="AA1064" s="5"/>
      <c r="AB1064" s="5"/>
    </row>
    <row r="1065" spans="1:28" ht="12.75" customHeight="1" x14ac:dyDescent="0.25">
      <c r="A1065" s="5"/>
      <c r="B1065" s="5"/>
      <c r="C1065" s="5"/>
      <c r="D1065" s="164"/>
      <c r="E1065" s="6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7"/>
      <c r="R1065" s="7"/>
      <c r="S1065" s="7"/>
      <c r="T1065" s="7"/>
      <c r="U1065" s="7"/>
      <c r="V1065" s="7"/>
      <c r="W1065" s="7"/>
      <c r="X1065" s="5"/>
      <c r="Y1065" s="5"/>
      <c r="Z1065" s="5"/>
      <c r="AA1065" s="5"/>
      <c r="AB1065" s="5"/>
    </row>
    <row r="1066" spans="1:28" ht="12.75" customHeight="1" x14ac:dyDescent="0.25">
      <c r="A1066" s="5"/>
      <c r="B1066" s="5"/>
      <c r="C1066" s="5"/>
      <c r="D1066" s="164"/>
      <c r="E1066" s="6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7"/>
      <c r="R1066" s="7"/>
      <c r="S1066" s="7"/>
      <c r="T1066" s="7"/>
      <c r="U1066" s="7"/>
      <c r="V1066" s="7"/>
      <c r="W1066" s="7"/>
      <c r="X1066" s="5"/>
      <c r="Y1066" s="5"/>
      <c r="Z1066" s="5"/>
      <c r="AA1066" s="5"/>
      <c r="AB1066" s="5"/>
    </row>
    <row r="1067" spans="1:28" ht="12.75" customHeight="1" x14ac:dyDescent="0.25">
      <c r="A1067" s="5"/>
      <c r="B1067" s="5"/>
      <c r="C1067" s="5"/>
      <c r="D1067" s="164"/>
      <c r="E1067" s="6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7"/>
      <c r="R1067" s="7"/>
      <c r="S1067" s="7"/>
      <c r="T1067" s="7"/>
      <c r="U1067" s="7"/>
      <c r="V1067" s="7"/>
      <c r="W1067" s="7"/>
      <c r="X1067" s="5"/>
      <c r="Y1067" s="5"/>
      <c r="Z1067" s="5"/>
      <c r="AA1067" s="5"/>
      <c r="AB1067" s="5"/>
    </row>
    <row r="1068" spans="1:28" ht="12.75" customHeight="1" x14ac:dyDescent="0.25">
      <c r="A1068" s="5"/>
      <c r="B1068" s="5"/>
      <c r="C1068" s="5"/>
      <c r="D1068" s="164"/>
      <c r="E1068" s="6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7"/>
      <c r="R1068" s="7"/>
      <c r="S1068" s="7"/>
      <c r="T1068" s="7"/>
      <c r="U1068" s="7"/>
      <c r="V1068" s="7"/>
      <c r="W1068" s="7"/>
      <c r="X1068" s="5"/>
      <c r="Y1068" s="5"/>
      <c r="Z1068" s="5"/>
      <c r="AA1068" s="5"/>
      <c r="AB1068" s="5"/>
    </row>
    <row r="1069" spans="1:28" ht="12.75" customHeight="1" x14ac:dyDescent="0.25">
      <c r="A1069" s="5"/>
      <c r="B1069" s="5"/>
      <c r="C1069" s="5"/>
      <c r="D1069" s="164"/>
      <c r="E1069" s="6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7"/>
      <c r="R1069" s="7"/>
      <c r="S1069" s="7"/>
      <c r="T1069" s="7"/>
      <c r="U1069" s="7"/>
      <c r="V1069" s="7"/>
      <c r="W1069" s="7"/>
      <c r="X1069" s="5"/>
      <c r="Y1069" s="5"/>
      <c r="Z1069" s="5"/>
      <c r="AA1069" s="5"/>
      <c r="AB1069" s="5"/>
    </row>
    <row r="1070" spans="1:28" ht="12.75" customHeight="1" x14ac:dyDescent="0.25">
      <c r="A1070" s="5"/>
      <c r="B1070" s="5"/>
      <c r="C1070" s="5"/>
      <c r="D1070" s="164"/>
      <c r="E1070" s="6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7"/>
      <c r="R1070" s="7"/>
      <c r="S1070" s="7"/>
      <c r="T1070" s="7"/>
      <c r="U1070" s="7"/>
      <c r="V1070" s="7"/>
      <c r="W1070" s="7"/>
      <c r="X1070" s="5"/>
      <c r="Y1070" s="5"/>
      <c r="Z1070" s="5"/>
      <c r="AA1070" s="5"/>
      <c r="AB1070" s="5"/>
    </row>
    <row r="1071" spans="1:28" ht="12.75" customHeight="1" x14ac:dyDescent="0.25">
      <c r="A1071" s="5"/>
      <c r="B1071" s="5"/>
      <c r="C1071" s="5"/>
      <c r="D1071" s="164"/>
      <c r="E1071" s="6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7"/>
      <c r="R1071" s="7"/>
      <c r="S1071" s="7"/>
      <c r="T1071" s="7"/>
      <c r="U1071" s="7"/>
      <c r="V1071" s="7"/>
      <c r="W1071" s="7"/>
      <c r="X1071" s="5"/>
      <c r="Y1071" s="5"/>
      <c r="Z1071" s="5"/>
      <c r="AA1071" s="5"/>
      <c r="AB1071" s="5"/>
    </row>
    <row r="1072" spans="1:28" ht="12.75" customHeight="1" x14ac:dyDescent="0.25">
      <c r="A1072" s="5"/>
      <c r="B1072" s="5"/>
      <c r="C1072" s="5"/>
      <c r="D1072" s="164"/>
      <c r="E1072" s="6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7"/>
      <c r="R1072" s="7"/>
      <c r="S1072" s="7"/>
      <c r="T1072" s="7"/>
      <c r="U1072" s="7"/>
      <c r="V1072" s="7"/>
      <c r="W1072" s="7"/>
      <c r="X1072" s="5"/>
      <c r="Y1072" s="5"/>
      <c r="Z1072" s="5"/>
      <c r="AA1072" s="5"/>
      <c r="AB1072" s="5"/>
    </row>
    <row r="1073" spans="1:28" ht="12.75" customHeight="1" x14ac:dyDescent="0.25">
      <c r="A1073" s="5"/>
      <c r="B1073" s="5"/>
      <c r="C1073" s="5"/>
      <c r="D1073" s="164"/>
      <c r="E1073" s="6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7"/>
      <c r="R1073" s="7"/>
      <c r="S1073" s="7"/>
      <c r="T1073" s="7"/>
      <c r="U1073" s="7"/>
      <c r="V1073" s="7"/>
      <c r="W1073" s="7"/>
      <c r="X1073" s="5"/>
      <c r="Y1073" s="5"/>
      <c r="Z1073" s="5"/>
      <c r="AA1073" s="5"/>
      <c r="AB1073" s="5"/>
    </row>
    <row r="1074" spans="1:28" ht="12.75" customHeight="1" x14ac:dyDescent="0.25">
      <c r="A1074" s="5"/>
      <c r="B1074" s="5"/>
      <c r="C1074" s="5"/>
      <c r="D1074" s="164"/>
      <c r="E1074" s="6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7"/>
      <c r="R1074" s="7"/>
      <c r="S1074" s="7"/>
      <c r="T1074" s="7"/>
      <c r="U1074" s="7"/>
      <c r="V1074" s="7"/>
      <c r="W1074" s="7"/>
      <c r="X1074" s="5"/>
      <c r="Y1074" s="5"/>
      <c r="Z1074" s="5"/>
      <c r="AA1074" s="5"/>
      <c r="AB1074" s="5"/>
    </row>
    <row r="1075" spans="1:28" ht="12.75" customHeight="1" x14ac:dyDescent="0.25">
      <c r="A1075" s="5"/>
      <c r="B1075" s="5"/>
      <c r="C1075" s="5"/>
      <c r="D1075" s="164"/>
      <c r="E1075" s="6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7"/>
      <c r="R1075" s="7"/>
      <c r="S1075" s="7"/>
      <c r="T1075" s="7"/>
      <c r="U1075" s="7"/>
      <c r="V1075" s="7"/>
      <c r="W1075" s="7"/>
      <c r="X1075" s="5"/>
      <c r="Y1075" s="5"/>
      <c r="Z1075" s="5"/>
      <c r="AA1075" s="5"/>
      <c r="AB1075" s="5"/>
    </row>
    <row r="1076" spans="1:28" ht="12.75" customHeight="1" x14ac:dyDescent="0.25">
      <c r="A1076" s="5"/>
      <c r="B1076" s="5"/>
      <c r="C1076" s="5"/>
      <c r="D1076" s="164"/>
      <c r="E1076" s="6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7"/>
      <c r="R1076" s="7"/>
      <c r="S1076" s="7"/>
      <c r="T1076" s="7"/>
      <c r="U1076" s="7"/>
      <c r="V1076" s="7"/>
      <c r="W1076" s="7"/>
      <c r="X1076" s="5"/>
      <c r="Y1076" s="5"/>
      <c r="Z1076" s="5"/>
      <c r="AA1076" s="5"/>
      <c r="AB1076" s="5"/>
    </row>
    <row r="1077" spans="1:28" ht="12.75" customHeight="1" x14ac:dyDescent="0.25">
      <c r="A1077" s="5"/>
      <c r="B1077" s="5"/>
      <c r="C1077" s="5"/>
      <c r="D1077" s="164"/>
      <c r="E1077" s="6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7"/>
      <c r="R1077" s="7"/>
      <c r="S1077" s="7"/>
      <c r="T1077" s="7"/>
      <c r="U1077" s="7"/>
      <c r="V1077" s="7"/>
      <c r="W1077" s="7"/>
      <c r="X1077" s="5"/>
      <c r="Y1077" s="5"/>
      <c r="Z1077" s="5"/>
      <c r="AA1077" s="5"/>
      <c r="AB1077" s="5"/>
    </row>
    <row r="1078" spans="1:28" ht="12.75" customHeight="1" x14ac:dyDescent="0.25">
      <c r="A1078" s="5"/>
      <c r="B1078" s="5"/>
      <c r="C1078" s="5"/>
      <c r="D1078" s="164"/>
      <c r="E1078" s="6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7"/>
      <c r="R1078" s="7"/>
      <c r="S1078" s="7"/>
      <c r="T1078" s="7"/>
      <c r="U1078" s="7"/>
      <c r="V1078" s="7"/>
      <c r="W1078" s="7"/>
      <c r="X1078" s="5"/>
      <c r="Y1078" s="5"/>
      <c r="Z1078" s="5"/>
      <c r="AA1078" s="5"/>
      <c r="AB1078" s="5"/>
    </row>
    <row r="1079" spans="1:28" ht="12.75" customHeight="1" x14ac:dyDescent="0.25">
      <c r="A1079" s="5"/>
      <c r="B1079" s="5"/>
      <c r="C1079" s="5"/>
      <c r="D1079" s="164"/>
      <c r="E1079" s="6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7"/>
      <c r="R1079" s="7"/>
      <c r="S1079" s="7"/>
      <c r="T1079" s="7"/>
      <c r="U1079" s="7"/>
      <c r="V1079" s="7"/>
      <c r="W1079" s="7"/>
      <c r="X1079" s="5"/>
      <c r="Y1079" s="5"/>
      <c r="Z1079" s="5"/>
      <c r="AA1079" s="5"/>
      <c r="AB1079" s="5"/>
    </row>
    <row r="1080" spans="1:28" ht="12.75" customHeight="1" x14ac:dyDescent="0.25">
      <c r="A1080" s="5"/>
      <c r="B1080" s="5"/>
      <c r="C1080" s="5"/>
      <c r="D1080" s="164"/>
      <c r="E1080" s="6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7"/>
      <c r="R1080" s="7"/>
      <c r="S1080" s="7"/>
      <c r="T1080" s="7"/>
      <c r="U1080" s="7"/>
      <c r="V1080" s="7"/>
      <c r="W1080" s="7"/>
      <c r="X1080" s="5"/>
      <c r="Y1080" s="5"/>
      <c r="Z1080" s="5"/>
      <c r="AA1080" s="5"/>
      <c r="AB1080" s="5"/>
    </row>
    <row r="1081" spans="1:28" ht="12.75" customHeight="1" x14ac:dyDescent="0.25">
      <c r="A1081" s="5"/>
      <c r="B1081" s="5"/>
      <c r="C1081" s="5"/>
      <c r="D1081" s="164"/>
      <c r="E1081" s="6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7"/>
      <c r="R1081" s="7"/>
      <c r="S1081" s="7"/>
      <c r="T1081" s="7"/>
      <c r="U1081" s="7"/>
      <c r="V1081" s="7"/>
      <c r="W1081" s="7"/>
      <c r="X1081" s="5"/>
      <c r="Y1081" s="5"/>
      <c r="Z1081" s="5"/>
      <c r="AA1081" s="5"/>
      <c r="AB1081" s="5"/>
    </row>
    <row r="1082" spans="1:28" ht="12.75" customHeight="1" x14ac:dyDescent="0.25">
      <c r="A1082" s="5"/>
      <c r="B1082" s="5"/>
      <c r="C1082" s="5"/>
      <c r="D1082" s="164"/>
      <c r="E1082" s="6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7"/>
      <c r="R1082" s="7"/>
      <c r="S1082" s="7"/>
      <c r="T1082" s="7"/>
      <c r="U1082" s="7"/>
      <c r="V1082" s="7"/>
      <c r="W1082" s="7"/>
      <c r="X1082" s="5"/>
      <c r="Y1082" s="5"/>
      <c r="Z1082" s="5"/>
      <c r="AA1082" s="5"/>
      <c r="AB1082" s="5"/>
    </row>
    <row r="1083" spans="1:28" ht="12.75" customHeight="1" x14ac:dyDescent="0.25">
      <c r="A1083" s="5"/>
      <c r="B1083" s="5"/>
      <c r="C1083" s="5"/>
      <c r="D1083" s="164"/>
      <c r="E1083" s="6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7"/>
      <c r="R1083" s="7"/>
      <c r="S1083" s="7"/>
      <c r="T1083" s="7"/>
      <c r="U1083" s="7"/>
      <c r="V1083" s="7"/>
      <c r="W1083" s="7"/>
      <c r="X1083" s="5"/>
      <c r="Y1083" s="5"/>
      <c r="Z1083" s="5"/>
      <c r="AA1083" s="5"/>
      <c r="AB1083" s="5"/>
    </row>
    <row r="1084" spans="1:28" ht="12.75" customHeight="1" x14ac:dyDescent="0.25">
      <c r="A1084" s="5"/>
      <c r="B1084" s="5"/>
      <c r="C1084" s="5"/>
      <c r="D1084" s="164"/>
      <c r="E1084" s="6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7"/>
      <c r="R1084" s="7"/>
      <c r="S1084" s="7"/>
      <c r="T1084" s="7"/>
      <c r="U1084" s="7"/>
      <c r="V1084" s="7"/>
      <c r="W1084" s="7"/>
      <c r="X1084" s="5"/>
      <c r="Y1084" s="5"/>
      <c r="Z1084" s="5"/>
      <c r="AA1084" s="5"/>
      <c r="AB1084" s="5"/>
    </row>
    <row r="1085" spans="1:28" ht="12.75" customHeight="1" x14ac:dyDescent="0.25">
      <c r="A1085" s="5"/>
      <c r="B1085" s="5"/>
      <c r="C1085" s="5"/>
      <c r="D1085" s="164"/>
      <c r="E1085" s="6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7"/>
      <c r="R1085" s="7"/>
      <c r="S1085" s="7"/>
      <c r="T1085" s="7"/>
      <c r="U1085" s="7"/>
      <c r="V1085" s="7"/>
      <c r="W1085" s="7"/>
      <c r="X1085" s="5"/>
      <c r="Y1085" s="5"/>
      <c r="Z1085" s="5"/>
      <c r="AA1085" s="5"/>
      <c r="AB1085" s="5"/>
    </row>
    <row r="1086" spans="1:28" ht="12.75" customHeight="1" x14ac:dyDescent="0.25">
      <c r="A1086" s="5"/>
      <c r="B1086" s="5"/>
      <c r="C1086" s="5"/>
      <c r="D1086" s="164"/>
      <c r="E1086" s="6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7"/>
      <c r="R1086" s="7"/>
      <c r="S1086" s="7"/>
      <c r="T1086" s="7"/>
      <c r="U1086" s="7"/>
      <c r="V1086" s="7"/>
      <c r="W1086" s="7"/>
      <c r="X1086" s="5"/>
      <c r="Y1086" s="5"/>
      <c r="Z1086" s="5"/>
      <c r="AA1086" s="5"/>
      <c r="AB1086" s="5"/>
    </row>
    <row r="1087" spans="1:28" ht="12.75" customHeight="1" x14ac:dyDescent="0.25">
      <c r="A1087" s="5"/>
      <c r="B1087" s="5"/>
      <c r="C1087" s="5"/>
      <c r="D1087" s="164"/>
      <c r="E1087" s="6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7"/>
      <c r="R1087" s="7"/>
      <c r="S1087" s="7"/>
      <c r="T1087" s="7"/>
      <c r="U1087" s="7"/>
      <c r="V1087" s="7"/>
      <c r="W1087" s="7"/>
      <c r="X1087" s="5"/>
      <c r="Y1087" s="5"/>
      <c r="Z1087" s="5"/>
      <c r="AA1087" s="5"/>
      <c r="AB1087" s="5"/>
    </row>
    <row r="1088" spans="1:28" ht="12.75" customHeight="1" x14ac:dyDescent="0.25">
      <c r="A1088" s="5"/>
      <c r="B1088" s="5"/>
      <c r="C1088" s="5"/>
      <c r="D1088" s="164"/>
      <c r="E1088" s="6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7"/>
      <c r="R1088" s="7"/>
      <c r="S1088" s="7"/>
      <c r="T1088" s="7"/>
      <c r="U1088" s="7"/>
      <c r="V1088" s="7"/>
      <c r="W1088" s="7"/>
      <c r="X1088" s="5"/>
      <c r="Y1088" s="5"/>
      <c r="Z1088" s="5"/>
      <c r="AA1088" s="5"/>
      <c r="AB1088" s="5"/>
    </row>
    <row r="1089" spans="1:28" ht="12.75" customHeight="1" x14ac:dyDescent="0.25">
      <c r="A1089" s="5"/>
      <c r="B1089" s="5"/>
      <c r="C1089" s="5"/>
      <c r="D1089" s="164"/>
      <c r="E1089" s="6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7"/>
      <c r="R1089" s="7"/>
      <c r="S1089" s="7"/>
      <c r="T1089" s="7"/>
      <c r="U1089" s="7"/>
      <c r="V1089" s="7"/>
      <c r="W1089" s="7"/>
      <c r="X1089" s="5"/>
      <c r="Y1089" s="5"/>
      <c r="Z1089" s="5"/>
      <c r="AA1089" s="5"/>
      <c r="AB1089" s="5"/>
    </row>
    <row r="1090" spans="1:28" ht="12.75" customHeight="1" x14ac:dyDescent="0.25">
      <c r="A1090" s="5"/>
      <c r="B1090" s="5"/>
      <c r="C1090" s="5"/>
      <c r="D1090" s="164"/>
      <c r="E1090" s="6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7"/>
      <c r="R1090" s="7"/>
      <c r="S1090" s="7"/>
      <c r="T1090" s="7"/>
      <c r="U1090" s="7"/>
      <c r="V1090" s="7"/>
      <c r="W1090" s="7"/>
      <c r="X1090" s="5"/>
      <c r="Y1090" s="5"/>
      <c r="Z1090" s="5"/>
      <c r="AA1090" s="5"/>
      <c r="AB1090" s="5"/>
    </row>
    <row r="1091" spans="1:28" ht="12.75" customHeight="1" x14ac:dyDescent="0.25">
      <c r="A1091" s="5"/>
      <c r="B1091" s="5"/>
      <c r="C1091" s="5"/>
      <c r="D1091" s="164"/>
      <c r="E1091" s="6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7"/>
      <c r="R1091" s="7"/>
      <c r="S1091" s="7"/>
      <c r="T1091" s="7"/>
      <c r="U1091" s="7"/>
      <c r="V1091" s="7"/>
      <c r="W1091" s="7"/>
      <c r="X1091" s="5"/>
      <c r="Y1091" s="5"/>
      <c r="Z1091" s="5"/>
      <c r="AA1091" s="5"/>
      <c r="AB1091" s="5"/>
    </row>
    <row r="1092" spans="1:28" ht="12.75" customHeight="1" x14ac:dyDescent="0.25">
      <c r="A1092" s="5"/>
      <c r="B1092" s="5"/>
      <c r="C1092" s="5"/>
      <c r="D1092" s="164"/>
      <c r="E1092" s="6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7"/>
      <c r="R1092" s="7"/>
      <c r="S1092" s="7"/>
      <c r="T1092" s="7"/>
      <c r="U1092" s="7"/>
      <c r="V1092" s="7"/>
      <c r="W1092" s="7"/>
      <c r="X1092" s="5"/>
      <c r="Y1092" s="5"/>
      <c r="Z1092" s="5"/>
      <c r="AA1092" s="5"/>
      <c r="AB1092" s="5"/>
    </row>
    <row r="1093" spans="1:28" ht="12.75" customHeight="1" x14ac:dyDescent="0.25">
      <c r="A1093" s="5"/>
      <c r="B1093" s="5"/>
      <c r="C1093" s="5"/>
      <c r="D1093" s="164"/>
      <c r="E1093" s="6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7"/>
      <c r="R1093" s="7"/>
      <c r="S1093" s="7"/>
      <c r="T1093" s="7"/>
      <c r="U1093" s="7"/>
      <c r="V1093" s="7"/>
      <c r="W1093" s="7"/>
      <c r="X1093" s="5"/>
      <c r="Y1093" s="5"/>
      <c r="Z1093" s="5"/>
      <c r="AA1093" s="5"/>
      <c r="AB1093" s="5"/>
    </row>
    <row r="1094" spans="1:28" ht="12.75" customHeight="1" x14ac:dyDescent="0.25">
      <c r="A1094" s="5"/>
      <c r="B1094" s="5"/>
      <c r="C1094" s="5"/>
      <c r="D1094" s="164"/>
      <c r="E1094" s="6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7"/>
      <c r="R1094" s="7"/>
      <c r="S1094" s="7"/>
      <c r="T1094" s="7"/>
      <c r="U1094" s="7"/>
      <c r="V1094" s="7"/>
      <c r="W1094" s="7"/>
      <c r="X1094" s="5"/>
      <c r="Y1094" s="5"/>
      <c r="Z1094" s="5"/>
      <c r="AA1094" s="5"/>
      <c r="AB1094" s="5"/>
    </row>
    <row r="1095" spans="1:28" ht="12.75" customHeight="1" x14ac:dyDescent="0.25">
      <c r="A1095" s="5"/>
      <c r="B1095" s="5"/>
      <c r="C1095" s="5"/>
      <c r="D1095" s="164"/>
      <c r="E1095" s="6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7"/>
      <c r="R1095" s="7"/>
      <c r="S1095" s="7"/>
      <c r="T1095" s="7"/>
      <c r="U1095" s="7"/>
      <c r="V1095" s="7"/>
      <c r="W1095" s="7"/>
      <c r="X1095" s="5"/>
      <c r="Y1095" s="5"/>
      <c r="Z1095" s="5"/>
      <c r="AA1095" s="5"/>
      <c r="AB1095" s="5"/>
    </row>
    <row r="1096" spans="1:28" ht="12.75" customHeight="1" x14ac:dyDescent="0.25">
      <c r="A1096" s="5"/>
      <c r="B1096" s="5"/>
      <c r="C1096" s="5"/>
      <c r="D1096" s="164"/>
      <c r="E1096" s="6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7"/>
      <c r="R1096" s="7"/>
      <c r="S1096" s="7"/>
      <c r="T1096" s="7"/>
      <c r="U1096" s="7"/>
      <c r="V1096" s="7"/>
      <c r="W1096" s="7"/>
      <c r="X1096" s="5"/>
      <c r="Y1096" s="5"/>
      <c r="Z1096" s="5"/>
      <c r="AA1096" s="5"/>
      <c r="AB1096" s="5"/>
    </row>
    <row r="1097" spans="1:28" ht="12.75" customHeight="1" x14ac:dyDescent="0.25">
      <c r="A1097" s="5"/>
      <c r="B1097" s="5"/>
      <c r="C1097" s="5"/>
      <c r="D1097" s="164"/>
      <c r="E1097" s="6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7"/>
      <c r="R1097" s="7"/>
      <c r="S1097" s="7"/>
      <c r="T1097" s="7"/>
      <c r="U1097" s="7"/>
      <c r="V1097" s="7"/>
      <c r="W1097" s="7"/>
      <c r="X1097" s="5"/>
      <c r="Y1097" s="5"/>
      <c r="Z1097" s="5"/>
      <c r="AA1097" s="5"/>
      <c r="AB1097" s="5"/>
    </row>
    <row r="1098" spans="1:28" ht="12.75" customHeight="1" x14ac:dyDescent="0.25">
      <c r="A1098" s="5"/>
      <c r="B1098" s="5"/>
      <c r="C1098" s="5"/>
      <c r="D1098" s="164"/>
      <c r="E1098" s="6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7"/>
      <c r="R1098" s="7"/>
      <c r="S1098" s="7"/>
      <c r="T1098" s="7"/>
      <c r="U1098" s="7"/>
      <c r="V1098" s="7"/>
      <c r="W1098" s="7"/>
      <c r="X1098" s="5"/>
      <c r="Y1098" s="5"/>
      <c r="Z1098" s="5"/>
      <c r="AA1098" s="5"/>
      <c r="AB1098" s="5"/>
    </row>
    <row r="1099" spans="1:28" ht="12.75" customHeight="1" x14ac:dyDescent="0.25">
      <c r="A1099" s="5"/>
      <c r="B1099" s="5"/>
      <c r="C1099" s="5"/>
      <c r="D1099" s="164"/>
      <c r="E1099" s="6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7"/>
      <c r="R1099" s="7"/>
      <c r="S1099" s="7"/>
      <c r="T1099" s="7"/>
      <c r="U1099" s="7"/>
      <c r="V1099" s="7"/>
      <c r="W1099" s="7"/>
      <c r="X1099" s="5"/>
      <c r="Y1099" s="5"/>
      <c r="Z1099" s="5"/>
      <c r="AA1099" s="5"/>
      <c r="AB1099" s="5"/>
    </row>
    <row r="1100" spans="1:28" ht="12.75" customHeight="1" x14ac:dyDescent="0.25">
      <c r="A1100" s="5"/>
      <c r="B1100" s="5"/>
      <c r="C1100" s="5"/>
      <c r="D1100" s="164"/>
      <c r="E1100" s="6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7"/>
      <c r="R1100" s="7"/>
      <c r="S1100" s="7"/>
      <c r="T1100" s="7"/>
      <c r="U1100" s="7"/>
      <c r="V1100" s="7"/>
      <c r="W1100" s="7"/>
      <c r="X1100" s="5"/>
      <c r="Y1100" s="5"/>
      <c r="Z1100" s="5"/>
      <c r="AA1100" s="5"/>
      <c r="AB1100" s="5"/>
    </row>
    <row r="1101" spans="1:28" ht="12.75" customHeight="1" x14ac:dyDescent="0.25">
      <c r="A1101" s="5"/>
      <c r="B1101" s="5"/>
      <c r="C1101" s="5"/>
      <c r="D1101" s="164"/>
      <c r="E1101" s="6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7"/>
      <c r="R1101" s="7"/>
      <c r="S1101" s="7"/>
      <c r="T1101" s="7"/>
      <c r="U1101" s="7"/>
      <c r="V1101" s="7"/>
      <c r="W1101" s="7"/>
      <c r="X1101" s="5"/>
      <c r="Y1101" s="5"/>
      <c r="Z1101" s="5"/>
      <c r="AA1101" s="5"/>
      <c r="AB1101" s="5"/>
    </row>
    <row r="1102" spans="1:28" ht="12.75" customHeight="1" x14ac:dyDescent="0.25">
      <c r="A1102" s="5"/>
      <c r="B1102" s="5"/>
      <c r="C1102" s="5"/>
      <c r="D1102" s="164"/>
      <c r="E1102" s="6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7"/>
      <c r="R1102" s="7"/>
      <c r="S1102" s="7"/>
      <c r="T1102" s="7"/>
      <c r="U1102" s="7"/>
      <c r="V1102" s="7"/>
      <c r="W1102" s="7"/>
      <c r="X1102" s="5"/>
      <c r="Y1102" s="5"/>
      <c r="Z1102" s="5"/>
      <c r="AA1102" s="5"/>
      <c r="AB1102" s="5"/>
    </row>
    <row r="1103" spans="1:28" ht="12.75" customHeight="1" x14ac:dyDescent="0.25">
      <c r="A1103" s="5"/>
      <c r="B1103" s="5"/>
      <c r="C1103" s="5"/>
      <c r="D1103" s="164"/>
      <c r="E1103" s="6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7"/>
      <c r="R1103" s="7"/>
      <c r="S1103" s="7"/>
      <c r="T1103" s="7"/>
      <c r="U1103" s="7"/>
      <c r="V1103" s="7"/>
      <c r="W1103" s="7"/>
      <c r="X1103" s="5"/>
      <c r="Y1103" s="5"/>
      <c r="Z1103" s="5"/>
      <c r="AA1103" s="5"/>
      <c r="AB1103" s="5"/>
    </row>
    <row r="1104" spans="1:28" ht="12.75" customHeight="1" x14ac:dyDescent="0.25">
      <c r="A1104" s="5"/>
      <c r="B1104" s="5"/>
      <c r="C1104" s="5"/>
      <c r="D1104" s="164"/>
      <c r="E1104" s="6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7"/>
      <c r="R1104" s="7"/>
      <c r="S1104" s="7"/>
      <c r="T1104" s="7"/>
      <c r="U1104" s="7"/>
      <c r="V1104" s="7"/>
      <c r="W1104" s="7"/>
      <c r="X1104" s="5"/>
      <c r="Y1104" s="5"/>
      <c r="Z1104" s="5"/>
      <c r="AA1104" s="5"/>
      <c r="AB1104" s="5"/>
    </row>
    <row r="1105" spans="1:28" ht="12.75" customHeight="1" x14ac:dyDescent="0.25">
      <c r="A1105" s="5"/>
      <c r="B1105" s="5"/>
      <c r="C1105" s="5"/>
      <c r="D1105" s="164"/>
      <c r="E1105" s="6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7"/>
      <c r="R1105" s="7"/>
      <c r="S1105" s="7"/>
      <c r="T1105" s="7"/>
      <c r="U1105" s="7"/>
      <c r="V1105" s="7"/>
      <c r="W1105" s="7"/>
      <c r="X1105" s="5"/>
      <c r="Y1105" s="5"/>
      <c r="Z1105" s="5"/>
      <c r="AA1105" s="5"/>
      <c r="AB1105" s="5"/>
    </row>
    <row r="1106" spans="1:28" ht="12.75" customHeight="1" x14ac:dyDescent="0.25">
      <c r="A1106" s="5"/>
      <c r="B1106" s="5"/>
      <c r="C1106" s="5"/>
      <c r="D1106" s="164"/>
      <c r="E1106" s="6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7"/>
      <c r="R1106" s="7"/>
      <c r="S1106" s="7"/>
      <c r="T1106" s="7"/>
      <c r="U1106" s="7"/>
      <c r="V1106" s="7"/>
      <c r="W1106" s="7"/>
      <c r="X1106" s="5"/>
      <c r="Y1106" s="5"/>
      <c r="Z1106" s="5"/>
      <c r="AA1106" s="5"/>
      <c r="AB1106" s="5"/>
    </row>
    <row r="1107" spans="1:28" ht="12.75" customHeight="1" x14ac:dyDescent="0.25">
      <c r="A1107" s="5"/>
      <c r="B1107" s="5"/>
      <c r="C1107" s="5"/>
      <c r="D1107" s="164"/>
      <c r="E1107" s="6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7"/>
      <c r="R1107" s="7"/>
      <c r="S1107" s="7"/>
      <c r="T1107" s="7"/>
      <c r="U1107" s="7"/>
      <c r="V1107" s="7"/>
      <c r="W1107" s="7"/>
      <c r="X1107" s="5"/>
      <c r="Y1107" s="5"/>
      <c r="Z1107" s="5"/>
      <c r="AA1107" s="5"/>
      <c r="AB1107" s="5"/>
    </row>
    <row r="1108" spans="1:28" ht="12.75" customHeight="1" x14ac:dyDescent="0.25">
      <c r="A1108" s="5"/>
      <c r="B1108" s="5"/>
      <c r="C1108" s="5"/>
      <c r="D1108" s="164"/>
      <c r="E1108" s="6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7"/>
      <c r="R1108" s="7"/>
      <c r="S1108" s="7"/>
      <c r="T1108" s="7"/>
      <c r="U1108" s="7"/>
      <c r="V1108" s="7"/>
      <c r="W1108" s="7"/>
      <c r="X1108" s="5"/>
      <c r="Y1108" s="5"/>
      <c r="Z1108" s="5"/>
      <c r="AA1108" s="5"/>
      <c r="AB1108" s="5"/>
    </row>
    <row r="1109" spans="1:28" ht="12.75" customHeight="1" x14ac:dyDescent="0.25">
      <c r="A1109" s="5"/>
      <c r="B1109" s="5"/>
      <c r="C1109" s="5"/>
      <c r="D1109" s="164"/>
      <c r="E1109" s="6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7"/>
      <c r="R1109" s="7"/>
      <c r="S1109" s="7"/>
      <c r="T1109" s="7"/>
      <c r="U1109" s="7"/>
      <c r="V1109" s="7"/>
      <c r="W1109" s="7"/>
      <c r="X1109" s="5"/>
      <c r="Y1109" s="5"/>
      <c r="Z1109" s="5"/>
      <c r="AA1109" s="5"/>
      <c r="AB1109" s="5"/>
    </row>
    <row r="1110" spans="1:28" ht="12.75" customHeight="1" x14ac:dyDescent="0.25">
      <c r="A1110" s="5"/>
      <c r="B1110" s="5"/>
      <c r="C1110" s="5"/>
      <c r="D1110" s="164"/>
      <c r="E1110" s="6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7"/>
      <c r="R1110" s="7"/>
      <c r="S1110" s="7"/>
      <c r="T1110" s="7"/>
      <c r="U1110" s="7"/>
      <c r="V1110" s="7"/>
      <c r="W1110" s="7"/>
      <c r="X1110" s="5"/>
      <c r="Y1110" s="5"/>
      <c r="Z1110" s="5"/>
      <c r="AA1110" s="5"/>
      <c r="AB1110" s="5"/>
    </row>
    <row r="1111" spans="1:28" ht="12.75" customHeight="1" x14ac:dyDescent="0.25">
      <c r="A1111" s="5"/>
      <c r="B1111" s="5"/>
      <c r="C1111" s="5"/>
      <c r="D1111" s="164"/>
      <c r="E1111" s="6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7"/>
      <c r="R1111" s="7"/>
      <c r="S1111" s="7"/>
      <c r="T1111" s="7"/>
      <c r="U1111" s="7"/>
      <c r="V1111" s="7"/>
      <c r="W1111" s="7"/>
      <c r="X1111" s="5"/>
      <c r="Y1111" s="5"/>
      <c r="Z1111" s="5"/>
      <c r="AA1111" s="5"/>
      <c r="AB1111" s="5"/>
    </row>
    <row r="1112" spans="1:28" ht="12.75" customHeight="1" x14ac:dyDescent="0.25">
      <c r="A1112" s="5"/>
      <c r="B1112" s="5"/>
      <c r="C1112" s="5"/>
      <c r="D1112" s="164"/>
      <c r="E1112" s="6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7"/>
      <c r="R1112" s="7"/>
      <c r="S1112" s="7"/>
      <c r="T1112" s="7"/>
      <c r="U1112" s="7"/>
      <c r="V1112" s="7"/>
      <c r="W1112" s="7"/>
      <c r="X1112" s="5"/>
      <c r="Y1112" s="5"/>
      <c r="Z1112" s="5"/>
      <c r="AA1112" s="5"/>
      <c r="AB1112" s="5"/>
    </row>
    <row r="1113" spans="1:28" ht="12.75" customHeight="1" x14ac:dyDescent="0.25">
      <c r="A1113" s="5"/>
      <c r="B1113" s="5"/>
      <c r="C1113" s="5"/>
      <c r="D1113" s="164"/>
      <c r="E1113" s="6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7"/>
      <c r="R1113" s="7"/>
      <c r="S1113" s="7"/>
      <c r="T1113" s="7"/>
      <c r="U1113" s="7"/>
      <c r="V1113" s="7"/>
      <c r="W1113" s="7"/>
      <c r="X1113" s="5"/>
      <c r="Y1113" s="5"/>
      <c r="Z1113" s="5"/>
      <c r="AA1113" s="5"/>
      <c r="AB1113" s="5"/>
    </row>
    <row r="1114" spans="1:28" ht="12.75" customHeight="1" x14ac:dyDescent="0.25">
      <c r="A1114" s="5"/>
      <c r="B1114" s="5"/>
      <c r="C1114" s="5"/>
      <c r="D1114" s="164"/>
      <c r="E1114" s="6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7"/>
      <c r="R1114" s="7"/>
      <c r="S1114" s="7"/>
      <c r="T1114" s="7"/>
      <c r="U1114" s="7"/>
      <c r="V1114" s="7"/>
      <c r="W1114" s="7"/>
      <c r="X1114" s="5"/>
      <c r="Y1114" s="5"/>
      <c r="Z1114" s="5"/>
      <c r="AA1114" s="5"/>
      <c r="AB1114" s="5"/>
    </row>
    <row r="1115" spans="1:28" ht="12.75" customHeight="1" x14ac:dyDescent="0.25">
      <c r="A1115" s="5"/>
      <c r="B1115" s="5"/>
      <c r="C1115" s="5"/>
      <c r="D1115" s="164"/>
      <c r="E1115" s="6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7"/>
      <c r="R1115" s="7"/>
      <c r="S1115" s="7"/>
      <c r="T1115" s="7"/>
      <c r="U1115" s="7"/>
      <c r="V1115" s="7"/>
      <c r="W1115" s="7"/>
      <c r="X1115" s="5"/>
      <c r="Y1115" s="5"/>
      <c r="Z1115" s="5"/>
      <c r="AA1115" s="5"/>
      <c r="AB1115" s="5"/>
    </row>
    <row r="1116" spans="1:28" ht="12.75" customHeight="1" x14ac:dyDescent="0.25">
      <c r="A1116" s="5"/>
      <c r="B1116" s="5"/>
      <c r="C1116" s="5"/>
      <c r="D1116" s="164"/>
      <c r="E1116" s="6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7"/>
      <c r="R1116" s="7"/>
      <c r="S1116" s="7"/>
      <c r="T1116" s="7"/>
      <c r="U1116" s="7"/>
      <c r="V1116" s="7"/>
      <c r="W1116" s="7"/>
      <c r="X1116" s="5"/>
      <c r="Y1116" s="5"/>
      <c r="Z1116" s="5"/>
      <c r="AA1116" s="5"/>
      <c r="AB1116" s="5"/>
    </row>
    <row r="1117" spans="1:28" ht="12.75" customHeight="1" x14ac:dyDescent="0.25">
      <c r="A1117" s="5"/>
      <c r="B1117" s="5"/>
      <c r="C1117" s="5"/>
      <c r="D1117" s="164"/>
      <c r="E1117" s="6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7"/>
      <c r="R1117" s="7"/>
      <c r="S1117" s="7"/>
      <c r="T1117" s="7"/>
      <c r="U1117" s="7"/>
      <c r="V1117" s="7"/>
      <c r="W1117" s="7"/>
      <c r="X1117" s="5"/>
      <c r="Y1117" s="5"/>
      <c r="Z1117" s="5"/>
      <c r="AA1117" s="5"/>
      <c r="AB1117" s="5"/>
    </row>
    <row r="1118" spans="1:28" ht="12.75" customHeight="1" x14ac:dyDescent="0.25">
      <c r="A1118" s="5"/>
      <c r="B1118" s="5"/>
      <c r="C1118" s="5"/>
      <c r="D1118" s="164"/>
      <c r="E1118" s="6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7"/>
      <c r="R1118" s="7"/>
      <c r="S1118" s="7"/>
      <c r="T1118" s="7"/>
      <c r="U1118" s="7"/>
      <c r="V1118" s="7"/>
      <c r="W1118" s="7"/>
      <c r="X1118" s="5"/>
      <c r="Y1118" s="5"/>
      <c r="Z1118" s="5"/>
      <c r="AA1118" s="5"/>
      <c r="AB1118" s="5"/>
    </row>
    <row r="1119" spans="1:28" ht="12.75" customHeight="1" x14ac:dyDescent="0.25">
      <c r="Q1119" s="7"/>
      <c r="R1119" s="7"/>
      <c r="S1119" s="7"/>
      <c r="T1119" s="7"/>
      <c r="U1119" s="7"/>
      <c r="V1119" s="7"/>
      <c r="W1119" s="7"/>
      <c r="X1119" s="5"/>
      <c r="Y1119" s="5"/>
      <c r="Z1119" s="5"/>
      <c r="AA1119" s="5"/>
      <c r="AB1119" s="5"/>
    </row>
    <row r="1120" spans="1:28" ht="12.75" customHeight="1" x14ac:dyDescent="0.25">
      <c r="Q1120" s="7"/>
      <c r="R1120" s="7"/>
      <c r="S1120" s="7"/>
      <c r="T1120" s="7"/>
      <c r="U1120" s="7"/>
      <c r="V1120" s="7"/>
      <c r="W1120" s="7"/>
      <c r="X1120" s="5"/>
      <c r="Y1120" s="5"/>
      <c r="Z1120" s="5"/>
      <c r="AA1120" s="5"/>
      <c r="AB1120" s="5"/>
    </row>
    <row r="1121" spans="17:28" ht="12.75" customHeight="1" x14ac:dyDescent="0.25">
      <c r="Q1121" s="7"/>
      <c r="R1121" s="7"/>
      <c r="S1121" s="7"/>
      <c r="T1121" s="7"/>
      <c r="U1121" s="7"/>
      <c r="V1121" s="7"/>
      <c r="W1121" s="7"/>
      <c r="X1121" s="5"/>
      <c r="Y1121" s="5"/>
      <c r="Z1121" s="5"/>
      <c r="AA1121" s="5"/>
      <c r="AB1121" s="5"/>
    </row>
    <row r="1122" spans="17:28" ht="12.75" customHeight="1" x14ac:dyDescent="0.25">
      <c r="Q1122" s="7"/>
      <c r="R1122" s="7"/>
      <c r="S1122" s="7"/>
      <c r="T1122" s="7"/>
      <c r="U1122" s="7"/>
      <c r="V1122" s="7"/>
      <c r="W1122" s="7"/>
      <c r="X1122" s="5"/>
      <c r="Y1122" s="5"/>
      <c r="Z1122" s="5"/>
      <c r="AA1122" s="5"/>
      <c r="AB1122" s="5"/>
    </row>
    <row r="1123" spans="17:28" ht="12.75" customHeight="1" x14ac:dyDescent="0.25">
      <c r="Q1123" s="7"/>
      <c r="R1123" s="7"/>
      <c r="S1123" s="7"/>
      <c r="T1123" s="7"/>
      <c r="U1123" s="7"/>
      <c r="V1123" s="7"/>
      <c r="W1123" s="7"/>
      <c r="X1123" s="5"/>
      <c r="Y1123" s="5"/>
      <c r="Z1123" s="5"/>
      <c r="AA1123" s="5"/>
      <c r="AB1123" s="5"/>
    </row>
    <row r="1124" spans="17:28" ht="12.75" customHeight="1" x14ac:dyDescent="0.25">
      <c r="Q1124" s="7"/>
      <c r="R1124" s="7"/>
      <c r="S1124" s="7"/>
      <c r="T1124" s="7"/>
      <c r="U1124" s="7"/>
      <c r="V1124" s="7"/>
      <c r="W1124" s="7"/>
      <c r="X1124" s="5"/>
      <c r="Y1124" s="5"/>
      <c r="Z1124" s="5"/>
      <c r="AA1124" s="5"/>
      <c r="AB1124" s="5"/>
    </row>
    <row r="1125" spans="17:28" ht="12.75" customHeight="1" x14ac:dyDescent="0.25">
      <c r="Q1125" s="7"/>
      <c r="R1125" s="7"/>
      <c r="S1125" s="7"/>
      <c r="T1125" s="7"/>
      <c r="U1125" s="7"/>
      <c r="V1125" s="7"/>
      <c r="W1125" s="7"/>
      <c r="X1125" s="5"/>
      <c r="Y1125" s="5"/>
      <c r="Z1125" s="5"/>
      <c r="AA1125" s="5"/>
      <c r="AB1125" s="5"/>
    </row>
  </sheetData>
  <protectedRanges>
    <protectedRange sqref="K11:L11 K13:L19 K21:L25 K27:L30 K32:L44 K46:L55 K157:L159 K57:L155 K161:L200 K202:L208 K210:L210 K212:L212 K214:L225 K227:L232 K234:L275" name="Диапазон1"/>
    <protectedRange sqref="K12:L12" name="Диапазон1_1"/>
    <protectedRange sqref="K20:L20" name="Диапазон1_2"/>
    <protectedRange sqref="K26:L26" name="Диапазон1_3"/>
    <protectedRange sqref="K31:L31" name="Диапазон1_4"/>
    <protectedRange sqref="K45:L45 K56:L56 K233:L233" name="Диапазон1_5"/>
    <protectedRange sqref="K156:L156" name="Диапазон1_6"/>
    <protectedRange sqref="K160:L160" name="Диапазон1_7"/>
    <protectedRange sqref="K201:L201" name="Диапазон1_8"/>
    <protectedRange sqref="K209:L209" name="Диапазон1_9"/>
    <protectedRange sqref="K211:L211" name="Диапазон1_10"/>
    <protectedRange sqref="K213:L213" name="Диапазон1_11"/>
    <protectedRange sqref="K226:L226" name="Диапазон1_12"/>
  </protectedRanges>
  <autoFilter ref="A8:P278" xr:uid="{00000000-0001-0000-0000-000000000000}">
    <filterColumn colId="10" showButton="0"/>
    <filterColumn colId="13" showButton="0"/>
  </autoFilter>
  <mergeCells count="15">
    <mergeCell ref="Q203:Q214"/>
    <mergeCell ref="Q22:Q32"/>
    <mergeCell ref="Q38:Q59"/>
    <mergeCell ref="A4:P4"/>
    <mergeCell ref="A5:P5"/>
    <mergeCell ref="A6:P6"/>
    <mergeCell ref="C294:F294"/>
    <mergeCell ref="K8:L8"/>
    <mergeCell ref="M8:M9"/>
    <mergeCell ref="N8:O8"/>
    <mergeCell ref="P8:P9"/>
    <mergeCell ref="C281:N281"/>
    <mergeCell ref="C283:N283"/>
    <mergeCell ref="C291:G291"/>
    <mergeCell ref="C292:G292"/>
  </mergeCells>
  <phoneticPr fontId="20" type="noConversion"/>
  <pageMargins left="0.7" right="0.7" top="0.75" bottom="0.75" header="0" footer="0"/>
  <pageSetup paperSize="9" scale="1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для ЭП корпус 2</vt:lpstr>
      <vt:lpstr>ВДЦ отопление корпус 2</vt:lpstr>
      <vt:lpstr>для ЭП Корпус 1</vt:lpstr>
      <vt:lpstr>ВДЦ отопление корпус 1</vt:lpstr>
      <vt:lpstr>'ВДЦ отопление корпус 1'!Область_печати</vt:lpstr>
      <vt:lpstr>'ВДЦ отопление корпус 2'!Область_печати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sharova</dc:creator>
  <cp:lastModifiedBy>Шилкова Евгения</cp:lastModifiedBy>
  <dcterms:created xsi:type="dcterms:W3CDTF">2008-07-01T11:09:43Z</dcterms:created>
  <dcterms:modified xsi:type="dcterms:W3CDTF">2026-10-16T11:12:11Z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Pik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